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720" windowHeight="13140"/>
  </bookViews>
  <sheets>
    <sheet name="послуга" sheetId="8" r:id="rId1"/>
    <sheet name="Попова 6" sheetId="1" state="hidden" r:id="rId2"/>
    <sheet name="виробництво" sheetId="2" r:id="rId3"/>
    <sheet name="постачання" sheetId="3" r:id="rId4"/>
    <sheet name="те" sheetId="7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8" l="1"/>
  <c r="G44" i="8" s="1"/>
  <c r="G51" i="8" s="1"/>
  <c r="G52" i="8" s="1"/>
  <c r="G31" i="8"/>
  <c r="G30" i="8"/>
  <c r="F30" i="8"/>
  <c r="F31" i="8" s="1"/>
  <c r="G29" i="8"/>
  <c r="F29" i="8"/>
  <c r="G28" i="8"/>
  <c r="G27" i="8"/>
  <c r="F27" i="8"/>
  <c r="G26" i="8"/>
  <c r="F26" i="8"/>
  <c r="G25" i="8"/>
  <c r="F25" i="8"/>
  <c r="F24" i="8"/>
  <c r="G23" i="8"/>
  <c r="F23" i="8"/>
  <c r="G22" i="8"/>
  <c r="F22" i="8"/>
  <c r="G21" i="8"/>
  <c r="G17" i="8"/>
  <c r="F17" i="8"/>
  <c r="G13" i="8"/>
  <c r="F13" i="8"/>
  <c r="G12" i="8"/>
  <c r="F12" i="8"/>
  <c r="G11" i="8"/>
  <c r="F11" i="8"/>
  <c r="F37" i="8" s="1"/>
  <c r="F44" i="8" s="1"/>
  <c r="G11" i="7"/>
  <c r="D35" i="3" l="1"/>
  <c r="D9" i="3"/>
  <c r="D15" i="3"/>
  <c r="D12" i="2" l="1"/>
  <c r="D16" i="2" l="1"/>
  <c r="G17" i="1" l="1"/>
  <c r="F17" i="1"/>
  <c r="D11" i="2" l="1"/>
  <c r="F13" i="7"/>
  <c r="G31" i="7" l="1"/>
  <c r="G29" i="7"/>
  <c r="F29" i="7"/>
  <c r="G28" i="7"/>
  <c r="F27" i="7"/>
  <c r="G26" i="7"/>
  <c r="F26" i="7"/>
  <c r="G25" i="7"/>
  <c r="F25" i="7"/>
  <c r="F24" i="7"/>
  <c r="G23" i="7"/>
  <c r="F23" i="7"/>
  <c r="G22" i="7"/>
  <c r="G21" i="7"/>
  <c r="G17" i="7"/>
  <c r="F17" i="7"/>
  <c r="G13" i="7"/>
  <c r="G31" i="1"/>
  <c r="G29" i="1"/>
  <c r="G28" i="1"/>
  <c r="G26" i="1"/>
  <c r="G25" i="1"/>
  <c r="G23" i="1"/>
  <c r="G22" i="1"/>
  <c r="G21" i="1"/>
  <c r="G13" i="1"/>
  <c r="C21" i="2"/>
  <c r="F29" i="1"/>
  <c r="F27" i="1"/>
  <c r="F26" i="1"/>
  <c r="F25" i="1"/>
  <c r="F24" i="1"/>
  <c r="F23" i="1"/>
  <c r="F13" i="1"/>
  <c r="D25" i="3"/>
  <c r="D10" i="3"/>
  <c r="G12" i="7" s="1"/>
  <c r="C10" i="3"/>
  <c r="F22" i="1" l="1"/>
  <c r="C11" i="2"/>
  <c r="C10" i="2" s="1"/>
  <c r="G12" i="1"/>
  <c r="F22" i="7"/>
  <c r="F12" i="7" l="1"/>
  <c r="F12" i="1"/>
  <c r="D29" i="2"/>
  <c r="D26" i="2"/>
  <c r="D23" i="2"/>
  <c r="D10" i="2" s="1"/>
  <c r="D36" i="2" s="1"/>
  <c r="C9" i="3"/>
  <c r="C35" i="3" s="1"/>
  <c r="G37" i="1" l="1"/>
  <c r="G44" i="1" s="1"/>
  <c r="G51" i="1" s="1"/>
  <c r="G52" i="1" s="1"/>
  <c r="D43" i="2"/>
  <c r="F11" i="1"/>
  <c r="F11" i="7"/>
  <c r="G37" i="7"/>
  <c r="G44" i="7" s="1"/>
  <c r="G51" i="7" s="1"/>
  <c r="G52" i="7" s="1"/>
  <c r="G27" i="7"/>
  <c r="G27" i="1"/>
  <c r="G30" i="7"/>
  <c r="G30" i="1"/>
  <c r="C29" i="2"/>
  <c r="C36" i="2"/>
  <c r="C43" i="2" s="1"/>
  <c r="D42" i="3"/>
  <c r="D49" i="3" s="1"/>
  <c r="C42" i="3"/>
  <c r="D13" i="2"/>
  <c r="D14" i="2"/>
  <c r="C14" i="2"/>
  <c r="C13" i="2"/>
  <c r="D50" i="2" l="1"/>
  <c r="D51" i="2"/>
  <c r="C15" i="2"/>
  <c r="D15" i="2"/>
  <c r="F30" i="1"/>
  <c r="F31" i="1" s="1"/>
  <c r="F30" i="7"/>
  <c r="F31" i="7" s="1"/>
  <c r="C30" i="2"/>
  <c r="F37" i="7"/>
  <c r="F44" i="7" s="1"/>
  <c r="F37" i="1"/>
  <c r="F44" i="1" s="1"/>
  <c r="D43" i="3"/>
  <c r="D50" i="3" s="1"/>
</calcChain>
</file>

<file path=xl/sharedStrings.xml><?xml version="1.0" encoding="utf-8"?>
<sst xmlns="http://schemas.openxmlformats.org/spreadsheetml/2006/main" count="451" uniqueCount="99">
  <si>
    <t>Структура тарифу на послугу постачання теплової енергії комунального підприємства по експлуатації теплового господарства "Тепловик" Старокостянтинівської міської ради для багатоквартирного будинку з автономною системою опалення по вул.Попова, 6</t>
  </si>
  <si>
    <t>№п/п</t>
  </si>
  <si>
    <t>Найменування показників</t>
  </si>
  <si>
    <t>для потреб населення</t>
  </si>
  <si>
    <t xml:space="preserve">тис.грн. на рік </t>
  </si>
  <si>
    <t>на 1 Гкал</t>
  </si>
  <si>
    <t>Виробнича собівартість, у т.ч.:</t>
  </si>
  <si>
    <t>1.1</t>
  </si>
  <si>
    <t>прямі матеріальні витрати, у т.ч.:</t>
  </si>
  <si>
    <t>1.1.1</t>
  </si>
  <si>
    <t>1.1.1.1.</t>
  </si>
  <si>
    <t>газ</t>
  </si>
  <si>
    <t>1.1.1.2.</t>
  </si>
  <si>
    <t>траспортування газу</t>
  </si>
  <si>
    <t>1.1.1.3.</t>
  </si>
  <si>
    <t>розподіл газу</t>
  </si>
  <si>
    <t>1.1.2</t>
  </si>
  <si>
    <t>витрати на електроенергію</t>
  </si>
  <si>
    <t>1.1.3</t>
  </si>
  <si>
    <t>собівартість теплової енергії власних ТЕЦ, ТЕС,АЕС, КГУ, у т.ч.:</t>
  </si>
  <si>
    <t>1.1.3.1</t>
  </si>
  <si>
    <t>витрати на паливо у собівартості теплової енергії власних ТЕЦ, ТЕС,АЕС, КГУ</t>
  </si>
  <si>
    <t>1.1.4</t>
  </si>
  <si>
    <t>витрати на покупну теплову енергію, у т.ч.:</t>
  </si>
  <si>
    <t>вода для технологічних потреб та водовідведення</t>
  </si>
  <si>
    <t>матеріали, запасні частини та інші матеріальні ресурси</t>
  </si>
  <si>
    <t>1.2</t>
  </si>
  <si>
    <t>прямі витрати на оплату праці з відрахуваннями на соціальні заходи</t>
  </si>
  <si>
    <t>1.3</t>
  </si>
  <si>
    <t>інші прямі витрати, у т.ч.:</t>
  </si>
  <si>
    <t>1.3.1</t>
  </si>
  <si>
    <t>амортизаційні відрахування</t>
  </si>
  <si>
    <t>1.3.2</t>
  </si>
  <si>
    <t>інші прямі витрати</t>
  </si>
  <si>
    <t>1.4</t>
  </si>
  <si>
    <t>загальновиробничі витрати, у т.ч.:</t>
  </si>
  <si>
    <t>1.4.1</t>
  </si>
  <si>
    <t>витрати на оплату праці з відрахуваннями на соціальні заходи</t>
  </si>
  <si>
    <t>1.4.2</t>
  </si>
  <si>
    <t>інші витрати</t>
  </si>
  <si>
    <t>2</t>
  </si>
  <si>
    <t>Адміністративні витрати, у т.ч.:</t>
  </si>
  <si>
    <t>2.1</t>
  </si>
  <si>
    <t>2.2</t>
  </si>
  <si>
    <t>3</t>
  </si>
  <si>
    <t>Витрати на збут, у т.ч.:</t>
  </si>
  <si>
    <t>3.1</t>
  </si>
  <si>
    <t>3.2</t>
  </si>
  <si>
    <t>4</t>
  </si>
  <si>
    <t>Фінансові витрати</t>
  </si>
  <si>
    <t>5</t>
  </si>
  <si>
    <t>Повна собівартість</t>
  </si>
  <si>
    <t>6</t>
  </si>
  <si>
    <t>Витрати на покриття втрат</t>
  </si>
  <si>
    <t>7</t>
  </si>
  <si>
    <t>Розрахунковий прибуток, у т.ч.:</t>
  </si>
  <si>
    <t>7.1</t>
  </si>
  <si>
    <t>податок на прибуток</t>
  </si>
  <si>
    <t>7.2</t>
  </si>
  <si>
    <t>резервний фонд (капітал) та девіденти</t>
  </si>
  <si>
    <t>7.3</t>
  </si>
  <si>
    <t>на розвиток виробництва (виробничі інвестиції)</t>
  </si>
  <si>
    <t>7.4</t>
  </si>
  <si>
    <t>інше використання прибутку(прибуток у тарифах ТЕЦ, ТЕС, КГУ)</t>
  </si>
  <si>
    <t>8</t>
  </si>
  <si>
    <t>Вартість теплової енергії за відповідним тарифом</t>
  </si>
  <si>
    <t>9</t>
  </si>
  <si>
    <t>Тариф на теплову енергію, гнр./Гкал, у т.ч.:</t>
  </si>
  <si>
    <t>9.1</t>
  </si>
  <si>
    <t>паливна складова</t>
  </si>
  <si>
    <t>9.2</t>
  </si>
  <si>
    <t>решта витрат, крім паливної складової</t>
  </si>
  <si>
    <t>10</t>
  </si>
  <si>
    <t>Паливна складова, %</t>
  </si>
  <si>
    <t>11</t>
  </si>
  <si>
    <t>решта витрат, крім паливної складової, %</t>
  </si>
  <si>
    <t>Обсяг реалізації теплової енергії власним споживачам, Гкал.</t>
  </si>
  <si>
    <t>Тариф на теплову енергію, грн./Гкал, у т.ч.:</t>
  </si>
  <si>
    <t>Тариф на теплову енергію, грн./Гкал, з ПДВ</t>
  </si>
  <si>
    <t>Структура тарифу на виробництво теплової енергії комунального підприємства по експлуатації теплового господарства "Тепловик" Старокостянтинівської міської ради для багатоквартирного будинку з автономною системою опалення по вул.Попова, 6</t>
  </si>
  <si>
    <t>Структура тарифу на  постачання теплової енергії комунального підприємства по експлуатації теплового господарства "Тепловик" Старокостянтинівської міської ради для багатоквартирного будинку з автономною системою опалення по вул.Попова, 6</t>
  </si>
  <si>
    <t xml:space="preserve">Додаток </t>
  </si>
  <si>
    <t xml:space="preserve">до рішення виконавчого </t>
  </si>
  <si>
    <t>комітету міської ради</t>
  </si>
  <si>
    <t>Керуючий справами                                               Валентина ЯНЗЮК</t>
  </si>
  <si>
    <t>1.1.3.</t>
  </si>
  <si>
    <t>1.1.4.</t>
  </si>
  <si>
    <t xml:space="preserve">витрати на паливо для виробництва теплової енергії котельнями </t>
  </si>
  <si>
    <t>Загальновиробничі витрати, у т.ч.:</t>
  </si>
  <si>
    <t>Інші прямі витрати, у т.ч.:</t>
  </si>
  <si>
    <t>Прямі витрати на оплату праці з відрахуваннями на соціальні заходи</t>
  </si>
  <si>
    <t>Прямі матеріальні витрати, у т.ч.:</t>
  </si>
  <si>
    <t>Структура тарифу  теплову енергію комунального підприємства по експлуатації теплового господарства "Тепловик" Старокостянтинівської міської ради для багатоквартирного будинку з автономною системою опалення по вул.Попова, 6</t>
  </si>
  <si>
    <t>Тариф на теплову енергію, грн./Гкал, без ПДВ</t>
  </si>
  <si>
    <t>9.</t>
  </si>
  <si>
    <t>витрати на придбання природного газу</t>
  </si>
  <si>
    <t>витрати на оплату послуги з траспортування природного газу</t>
  </si>
  <si>
    <t>витрати на оплату послуги з розподілу природного газу</t>
  </si>
  <si>
    <t>Структура тарифу на послугу з постачання теплової енергії комунального підприємства по експлуатації теплового господарства "Тепловик" Старокостянтинівської міської ради для багатоквартирного будинку з автономною системою опалення по вул.Попова,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</si>
</sst>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₴_-;\-* #,##0.00_₴_-;_-* &quot;-&quot;??_₴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name val="Arial CE"/>
      <family val="2"/>
      <charset val="238"/>
    </font>
    <font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" fillId="0" borderId="0"/>
    <xf numFmtId="0" fontId="6" fillId="0" borderId="0">
      <alignment horizontal="centerContinuous"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/>
    <xf numFmtId="0" fontId="24" fillId="0" borderId="0" xfId="0" applyFont="1"/>
    <xf numFmtId="0" fontId="7" fillId="0" borderId="10" xfId="1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/>
    </xf>
    <xf numFmtId="0" fontId="7" fillId="0" borderId="10" xfId="1" applyFont="1" applyBorder="1" applyAlignment="1">
      <alignment horizontal="center" vertical="center"/>
    </xf>
    <xf numFmtId="164" fontId="24" fillId="0" borderId="10" xfId="0" applyNumberFormat="1" applyFont="1" applyBorder="1"/>
    <xf numFmtId="164" fontId="0" fillId="0" borderId="0" xfId="0" applyNumberFormat="1"/>
    <xf numFmtId="0" fontId="24" fillId="0" borderId="10" xfId="0" applyFont="1" applyBorder="1"/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wrapText="1"/>
    </xf>
    <xf numFmtId="164" fontId="24" fillId="0" borderId="10" xfId="0" applyNumberFormat="1" applyFont="1" applyBorder="1" applyAlignment="1">
      <alignment vertical="center"/>
    </xf>
    <xf numFmtId="164" fontId="24" fillId="0" borderId="10" xfId="0" applyNumberFormat="1" applyFont="1" applyFill="1" applyBorder="1"/>
    <xf numFmtId="0" fontId="24" fillId="24" borderId="10" xfId="0" applyFont="1" applyFill="1" applyBorder="1"/>
    <xf numFmtId="0" fontId="24" fillId="24" borderId="10" xfId="0" applyFont="1" applyFill="1" applyBorder="1" applyAlignment="1">
      <alignment wrapText="1"/>
    </xf>
    <xf numFmtId="164" fontId="24" fillId="24" borderId="10" xfId="0" applyNumberFormat="1" applyFont="1" applyFill="1" applyBorder="1"/>
    <xf numFmtId="0" fontId="7" fillId="0" borderId="10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0" xfId="1" applyFont="1" applyBorder="1" applyAlignment="1">
      <alignment wrapText="1"/>
    </xf>
    <xf numFmtId="0" fontId="7" fillId="0" borderId="11" xfId="1" applyFont="1" applyBorder="1" applyAlignment="1">
      <alignment wrapText="1"/>
    </xf>
    <xf numFmtId="0" fontId="7" fillId="0" borderId="13" xfId="1" applyFont="1" applyBorder="1" applyAlignment="1">
      <alignment wrapText="1"/>
    </xf>
    <xf numFmtId="0" fontId="7" fillId="0" borderId="12" xfId="1" applyFont="1" applyBorder="1" applyAlignment="1">
      <alignment wrapText="1"/>
    </xf>
    <xf numFmtId="0" fontId="7" fillId="0" borderId="0" xfId="1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</cellXfs>
  <cellStyles count="81">
    <cellStyle name="20% - Акцент1 2" xfId="2"/>
    <cellStyle name="20% - Акцент1 2 2" xfId="3"/>
    <cellStyle name="20% - Акцент2 2" xfId="4"/>
    <cellStyle name="20% - Акцент2 2 2" xfId="5"/>
    <cellStyle name="20% - Акцент3 2" xfId="6"/>
    <cellStyle name="20% - Акцент3 2 2" xfId="7"/>
    <cellStyle name="20% - Акцент4 2" xfId="8"/>
    <cellStyle name="20% - Акцент4 2 2" xfId="9"/>
    <cellStyle name="20% - Акцент5 2" xfId="10"/>
    <cellStyle name="20% - Акцент5 2 2" xfId="11"/>
    <cellStyle name="20% - Акцент6 2" xfId="12"/>
    <cellStyle name="20% - Акцент6 2 2" xfId="13"/>
    <cellStyle name="40% - Акцент1 2" xfId="14"/>
    <cellStyle name="40% - Акцент1 2 2" xfId="15"/>
    <cellStyle name="40% - Акцент2 2" xfId="16"/>
    <cellStyle name="40% - Акцент2 2 2" xfId="17"/>
    <cellStyle name="40% - Акцент3 2" xfId="18"/>
    <cellStyle name="40% - Акцент3 2 2" xfId="19"/>
    <cellStyle name="40% - Акцент4 2" xfId="20"/>
    <cellStyle name="40% - Акцент4 2 2" xfId="21"/>
    <cellStyle name="40% - Акцент5 2" xfId="22"/>
    <cellStyle name="40% - Акцент5 2 2" xfId="23"/>
    <cellStyle name="40% - Акцент6 2" xfId="24"/>
    <cellStyle name="40% - Акцент6 2 2" xfId="25"/>
    <cellStyle name="60% - Акцент1 2" xfId="26"/>
    <cellStyle name="60% - Акцент2 2" xfId="27"/>
    <cellStyle name="60% - Акцент3 2" xfId="28"/>
    <cellStyle name="60% - Акцент4 2" xfId="29"/>
    <cellStyle name="60% - Акцент5 2" xfId="30"/>
    <cellStyle name="60% - Акцент6 2" xfId="31"/>
    <cellStyle name="Normal_Tarif_Xmelnizki" xfId="32"/>
    <cellStyle name="Tytuі" xfId="33"/>
    <cellStyle name="Акцент1 2" xfId="34"/>
    <cellStyle name="Акцент2 2" xfId="35"/>
    <cellStyle name="Акцент3 2" xfId="36"/>
    <cellStyle name="Акцент4 2" xfId="37"/>
    <cellStyle name="Акцент5 2" xfId="38"/>
    <cellStyle name="Акцент6 2" xfId="39"/>
    <cellStyle name="Ввод  2" xfId="40"/>
    <cellStyle name="Вывод 2" xfId="41"/>
    <cellStyle name="Вычисление 2" xfId="42"/>
    <cellStyle name="Заголовок 1 2" xfId="43"/>
    <cellStyle name="Заголовок 2 2" xfId="44"/>
    <cellStyle name="Заголовок 3 2" xfId="45"/>
    <cellStyle name="Заголовок 4 2" xfId="46"/>
    <cellStyle name="Итог 2" xfId="47"/>
    <cellStyle name="Итог 2 2" xfId="48"/>
    <cellStyle name="Контрольная ячейка 2" xfId="49"/>
    <cellStyle name="Название 2" xfId="50"/>
    <cellStyle name="Нейтральный 2" xfId="51"/>
    <cellStyle name="Обычный" xfId="0" builtinId="0"/>
    <cellStyle name="Обычный 10" xfId="52"/>
    <cellStyle name="Обычный 11" xfId="53"/>
    <cellStyle name="Обычный 12" xfId="1"/>
    <cellStyle name="Обычный 2" xfId="54"/>
    <cellStyle name="Обычный 2 2" xfId="55"/>
    <cellStyle name="Обычный 3" xfId="56"/>
    <cellStyle name="Обычный 3 2" xfId="57"/>
    <cellStyle name="Обычный 3_Старокостянт_Тариф 19_10_2011" xfId="58"/>
    <cellStyle name="Обычный 4" xfId="59"/>
    <cellStyle name="Обычный 5" xfId="60"/>
    <cellStyle name="Обычный 5 2" xfId="61"/>
    <cellStyle name="Обычный 5 2 2" xfId="62"/>
    <cellStyle name="Обычный 5_Старокостянт_Тариф 19_10_2011" xfId="63"/>
    <cellStyle name="Обычный 6" xfId="64"/>
    <cellStyle name="Обычный 7" xfId="65"/>
    <cellStyle name="Обычный 8" xfId="66"/>
    <cellStyle name="Обычный 9" xfId="67"/>
    <cellStyle name="Плохой 2" xfId="68"/>
    <cellStyle name="Пояснение 2" xfId="69"/>
    <cellStyle name="Примечание 2" xfId="70"/>
    <cellStyle name="Процентный 2" xfId="72"/>
    <cellStyle name="Процентный 2 2" xfId="73"/>
    <cellStyle name="Процентный 3" xfId="74"/>
    <cellStyle name="Процентный 4" xfId="75"/>
    <cellStyle name="Процентный 5" xfId="71"/>
    <cellStyle name="Связанная ячейка 2" xfId="76"/>
    <cellStyle name="Текст предупреждения 2" xfId="77"/>
    <cellStyle name="Финансовый 2" xfId="79"/>
    <cellStyle name="Финансовый 3" xfId="78"/>
    <cellStyle name="Хороший 2" xfId="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A6" sqref="A6:G6"/>
    </sheetView>
  </sheetViews>
  <sheetFormatPr defaultRowHeight="15" x14ac:dyDescent="0.25"/>
  <cols>
    <col min="2" max="2" width="61.140625" customWidth="1"/>
    <col min="4" max="4" width="10.85546875" customWidth="1"/>
    <col min="5" max="5" width="0.28515625" customWidth="1"/>
    <col min="6" max="6" width="17" customWidth="1"/>
    <col min="7" max="7" width="15.7109375" customWidth="1"/>
    <col min="8" max="8" width="10.42578125" bestFit="1" customWidth="1"/>
  </cols>
  <sheetData>
    <row r="1" spans="1:8" ht="18.75" x14ac:dyDescent="0.3">
      <c r="F1" s="1" t="s">
        <v>81</v>
      </c>
      <c r="G1" s="1"/>
    </row>
    <row r="2" spans="1:8" ht="18.75" x14ac:dyDescent="0.3">
      <c r="F2" s="1" t="s">
        <v>82</v>
      </c>
      <c r="G2" s="1"/>
    </row>
    <row r="3" spans="1:8" ht="18.75" x14ac:dyDescent="0.3">
      <c r="F3" s="1" t="s">
        <v>83</v>
      </c>
      <c r="G3" s="1"/>
    </row>
    <row r="4" spans="1:8" ht="18.75" x14ac:dyDescent="0.3">
      <c r="F4" s="1"/>
      <c r="G4" s="1"/>
    </row>
    <row r="6" spans="1:8" ht="56.25" customHeight="1" x14ac:dyDescent="0.25">
      <c r="A6" s="23" t="s">
        <v>98</v>
      </c>
      <c r="B6" s="23"/>
      <c r="C6" s="23"/>
      <c r="D6" s="23"/>
      <c r="E6" s="23"/>
      <c r="F6" s="23"/>
      <c r="G6" s="23"/>
    </row>
    <row r="7" spans="1:8" ht="18.75" x14ac:dyDescent="0.3">
      <c r="A7" s="1"/>
      <c r="B7" s="1"/>
      <c r="C7" s="1"/>
      <c r="D7" s="1"/>
      <c r="E7" s="1"/>
      <c r="F7" s="1"/>
      <c r="G7" s="1"/>
    </row>
    <row r="8" spans="1:8" ht="18.75" x14ac:dyDescent="0.25">
      <c r="A8" s="18" t="s">
        <v>1</v>
      </c>
      <c r="B8" s="18" t="s">
        <v>2</v>
      </c>
      <c r="C8" s="18"/>
      <c r="D8" s="18"/>
      <c r="E8" s="18"/>
      <c r="F8" s="18" t="s">
        <v>3</v>
      </c>
      <c r="G8" s="18"/>
    </row>
    <row r="9" spans="1:8" ht="18.75" x14ac:dyDescent="0.25">
      <c r="A9" s="18"/>
      <c r="B9" s="18"/>
      <c r="C9" s="18"/>
      <c r="D9" s="18"/>
      <c r="E9" s="18"/>
      <c r="F9" s="17" t="s">
        <v>4</v>
      </c>
      <c r="G9" s="17" t="s">
        <v>5</v>
      </c>
    </row>
    <row r="10" spans="1:8" ht="18.75" x14ac:dyDescent="0.25">
      <c r="A10" s="17">
        <v>1</v>
      </c>
      <c r="B10" s="18">
        <v>2</v>
      </c>
      <c r="C10" s="18"/>
      <c r="D10" s="18"/>
      <c r="E10" s="18"/>
      <c r="F10" s="17">
        <v>3</v>
      </c>
      <c r="G10" s="17">
        <v>4</v>
      </c>
    </row>
    <row r="11" spans="1:8" ht="18.75" x14ac:dyDescent="0.3">
      <c r="A11" s="17">
        <v>1</v>
      </c>
      <c r="B11" s="19" t="s">
        <v>6</v>
      </c>
      <c r="C11" s="19"/>
      <c r="D11" s="19"/>
      <c r="E11" s="19"/>
      <c r="F11" s="3">
        <f>виробництво!C10+постачання!C9</f>
        <v>1363.3345999999999</v>
      </c>
      <c r="G11" s="3">
        <f>виробництво!D10+постачання!D9</f>
        <v>2001.939265785609</v>
      </c>
    </row>
    <row r="12" spans="1:8" ht="18.75" x14ac:dyDescent="0.3">
      <c r="A12" s="17" t="s">
        <v>7</v>
      </c>
      <c r="B12" s="19" t="s">
        <v>8</v>
      </c>
      <c r="C12" s="19"/>
      <c r="D12" s="19"/>
      <c r="E12" s="19"/>
      <c r="F12" s="3">
        <f>виробництво!C11+постачання!C10</f>
        <v>1076.7246</v>
      </c>
      <c r="G12" s="3">
        <f>виробництво!D11+постачання!D10</f>
        <v>1581.0889574155651</v>
      </c>
      <c r="H12" s="6"/>
    </row>
    <row r="13" spans="1:8" ht="33.75" customHeight="1" x14ac:dyDescent="0.3">
      <c r="A13" s="17" t="s">
        <v>9</v>
      </c>
      <c r="B13" s="20" t="s">
        <v>87</v>
      </c>
      <c r="C13" s="21"/>
      <c r="D13" s="21"/>
      <c r="E13" s="22"/>
      <c r="F13" s="3">
        <f>виробництво!C12</f>
        <v>940.72</v>
      </c>
      <c r="G13" s="3">
        <f>виробництво!D12</f>
        <v>1381.3803230543319</v>
      </c>
    </row>
    <row r="14" spans="1:8" ht="18.75" hidden="1" x14ac:dyDescent="0.3">
      <c r="A14" s="17" t="s">
        <v>10</v>
      </c>
      <c r="B14" s="19" t="s">
        <v>11</v>
      </c>
      <c r="C14" s="19"/>
      <c r="D14" s="19"/>
      <c r="E14" s="19"/>
      <c r="F14" s="3">
        <v>409.58927765853656</v>
      </c>
      <c r="G14" s="3">
        <v>601.4526837863973</v>
      </c>
    </row>
    <row r="15" spans="1:8" ht="18.75" hidden="1" x14ac:dyDescent="0.3">
      <c r="A15" s="17" t="s">
        <v>12</v>
      </c>
      <c r="B15" s="19" t="s">
        <v>13</v>
      </c>
      <c r="C15" s="19"/>
      <c r="D15" s="19"/>
      <c r="E15" s="19"/>
      <c r="F15" s="3">
        <v>12.562896421463414</v>
      </c>
      <c r="G15" s="3">
        <v>18.447718680563014</v>
      </c>
    </row>
    <row r="16" spans="1:8" ht="18.75" hidden="1" x14ac:dyDescent="0.3">
      <c r="A16" s="17" t="s">
        <v>14</v>
      </c>
      <c r="B16" s="19" t="s">
        <v>15</v>
      </c>
      <c r="C16" s="19"/>
      <c r="D16" s="19"/>
      <c r="E16" s="19"/>
      <c r="F16" s="3">
        <v>93.088472195121909</v>
      </c>
      <c r="G16" s="3">
        <v>136.69379176963568</v>
      </c>
    </row>
    <row r="17" spans="1:8" ht="14.25" customHeight="1" x14ac:dyDescent="0.3">
      <c r="A17" s="17" t="s">
        <v>16</v>
      </c>
      <c r="B17" s="19" t="s">
        <v>17</v>
      </c>
      <c r="C17" s="19"/>
      <c r="D17" s="19"/>
      <c r="E17" s="19"/>
      <c r="F17" s="3">
        <f>виробництво!C16+постачання!C15</f>
        <v>68.459999999999994</v>
      </c>
      <c r="G17" s="3">
        <f>виробництво!D16+постачання!D15</f>
        <v>100.52863436123347</v>
      </c>
    </row>
    <row r="18" spans="1:8" ht="18.75" hidden="1" x14ac:dyDescent="0.3">
      <c r="A18" s="17" t="s">
        <v>18</v>
      </c>
      <c r="B18" s="19" t="s">
        <v>19</v>
      </c>
      <c r="C18" s="19"/>
      <c r="D18" s="19"/>
      <c r="E18" s="19"/>
      <c r="F18" s="3"/>
      <c r="G18" s="3">
        <v>0</v>
      </c>
    </row>
    <row r="19" spans="1:8" ht="18.75" hidden="1" x14ac:dyDescent="0.3">
      <c r="A19" s="17" t="s">
        <v>20</v>
      </c>
      <c r="B19" s="19" t="s">
        <v>21</v>
      </c>
      <c r="C19" s="19"/>
      <c r="D19" s="19"/>
      <c r="E19" s="19"/>
      <c r="F19" s="3"/>
      <c r="G19" s="3">
        <v>0</v>
      </c>
    </row>
    <row r="20" spans="1:8" ht="5.25" hidden="1" customHeight="1" x14ac:dyDescent="0.3">
      <c r="A20" s="17" t="s">
        <v>22</v>
      </c>
      <c r="B20" s="19" t="s">
        <v>23</v>
      </c>
      <c r="C20" s="19"/>
      <c r="D20" s="19"/>
      <c r="E20" s="19"/>
      <c r="F20" s="3"/>
      <c r="G20" s="3">
        <v>0</v>
      </c>
    </row>
    <row r="21" spans="1:8" ht="18.75" x14ac:dyDescent="0.3">
      <c r="A21" s="17" t="s">
        <v>85</v>
      </c>
      <c r="B21" s="19" t="s">
        <v>24</v>
      </c>
      <c r="C21" s="19"/>
      <c r="D21" s="19"/>
      <c r="E21" s="19"/>
      <c r="F21" s="3">
        <v>15.375</v>
      </c>
      <c r="G21" s="3">
        <f>виробництво!D20+постачання!D19</f>
        <v>22.58</v>
      </c>
    </row>
    <row r="22" spans="1:8" ht="18.75" x14ac:dyDescent="0.3">
      <c r="A22" s="17" t="s">
        <v>86</v>
      </c>
      <c r="B22" s="19" t="s">
        <v>25</v>
      </c>
      <c r="C22" s="19"/>
      <c r="D22" s="19"/>
      <c r="E22" s="19"/>
      <c r="F22" s="3">
        <f>виробництво!C21+постачання!C20</f>
        <v>52.1646</v>
      </c>
      <c r="G22" s="3">
        <f>виробництво!D21+постачання!D20</f>
        <v>76.599999999999994</v>
      </c>
    </row>
    <row r="23" spans="1:8" ht="18.75" x14ac:dyDescent="0.3">
      <c r="A23" s="17" t="s">
        <v>26</v>
      </c>
      <c r="B23" s="19" t="s">
        <v>27</v>
      </c>
      <c r="C23" s="19"/>
      <c r="D23" s="19"/>
      <c r="E23" s="19"/>
      <c r="F23" s="3">
        <f>виробництво!C22+постачання!C21</f>
        <v>161.04</v>
      </c>
      <c r="G23" s="3">
        <f>виробництво!D22+постачання!D21</f>
        <v>236.4757709251102</v>
      </c>
    </row>
    <row r="24" spans="1:8" ht="18.75" x14ac:dyDescent="0.3">
      <c r="A24" s="17" t="s">
        <v>28</v>
      </c>
      <c r="B24" s="19" t="s">
        <v>29</v>
      </c>
      <c r="C24" s="19"/>
      <c r="D24" s="19"/>
      <c r="E24" s="19"/>
      <c r="F24" s="3">
        <f>виробництво!C23+постачання!C22</f>
        <v>96.679999999999993</v>
      </c>
      <c r="G24" s="3">
        <v>141.96035242290748</v>
      </c>
      <c r="H24" s="6"/>
    </row>
    <row r="25" spans="1:8" ht="18.75" x14ac:dyDescent="0.3">
      <c r="A25" s="17" t="s">
        <v>30</v>
      </c>
      <c r="B25" s="19" t="s">
        <v>31</v>
      </c>
      <c r="C25" s="19"/>
      <c r="D25" s="19"/>
      <c r="E25" s="19"/>
      <c r="F25" s="3">
        <f>виробництво!C24+постачання!C23</f>
        <v>82.8</v>
      </c>
      <c r="G25" s="3">
        <f>виробництво!D24+постачання!D23</f>
        <v>121.58590308370043</v>
      </c>
    </row>
    <row r="26" spans="1:8" ht="18.75" x14ac:dyDescent="0.3">
      <c r="A26" s="17" t="s">
        <v>32</v>
      </c>
      <c r="B26" s="19" t="s">
        <v>33</v>
      </c>
      <c r="C26" s="19"/>
      <c r="D26" s="19"/>
      <c r="E26" s="19"/>
      <c r="F26" s="3">
        <f>виробництво!C25</f>
        <v>13.88</v>
      </c>
      <c r="G26" s="3">
        <f>виробництво!D25</f>
        <v>20.381791483113069</v>
      </c>
    </row>
    <row r="27" spans="1:8" ht="18.75" x14ac:dyDescent="0.3">
      <c r="A27" s="17" t="s">
        <v>34</v>
      </c>
      <c r="B27" s="19" t="s">
        <v>35</v>
      </c>
      <c r="C27" s="19"/>
      <c r="D27" s="19"/>
      <c r="E27" s="19"/>
      <c r="F27" s="3">
        <f>виробництво!C26+постачання!C25</f>
        <v>28.89</v>
      </c>
      <c r="G27" s="3">
        <f>виробництво!D26+постачання!D25</f>
        <v>42.406842878120408</v>
      </c>
    </row>
    <row r="28" spans="1:8" ht="18.75" x14ac:dyDescent="0.3">
      <c r="A28" s="17" t="s">
        <v>36</v>
      </c>
      <c r="B28" s="19" t="s">
        <v>37</v>
      </c>
      <c r="C28" s="19"/>
      <c r="D28" s="19"/>
      <c r="E28" s="19"/>
      <c r="F28" s="3">
        <v>25.886884215491342</v>
      </c>
      <c r="G28" s="3">
        <f>виробництво!D27+постачання!D26</f>
        <v>38</v>
      </c>
    </row>
    <row r="29" spans="1:8" ht="18.75" x14ac:dyDescent="0.3">
      <c r="A29" s="17" t="s">
        <v>38</v>
      </c>
      <c r="B29" s="19" t="s">
        <v>39</v>
      </c>
      <c r="C29" s="19"/>
      <c r="D29" s="19"/>
      <c r="E29" s="19"/>
      <c r="F29" s="3">
        <f>виробництво!C28+постачання!C27</f>
        <v>3</v>
      </c>
      <c r="G29" s="3">
        <f>виробництво!D28+постачання!D27</f>
        <v>4.4068428781204112</v>
      </c>
    </row>
    <row r="30" spans="1:8" ht="18.75" x14ac:dyDescent="0.3">
      <c r="A30" s="17" t="s">
        <v>40</v>
      </c>
      <c r="B30" s="19" t="s">
        <v>41</v>
      </c>
      <c r="C30" s="19"/>
      <c r="D30" s="19"/>
      <c r="E30" s="19"/>
      <c r="F30" s="3">
        <f>виробництво!C29+постачання!C28</f>
        <v>23.879129999999996</v>
      </c>
      <c r="G30" s="3">
        <f>виробництво!D29+постачання!D28</f>
        <v>35.064801762114534</v>
      </c>
    </row>
    <row r="31" spans="1:8" ht="18.75" x14ac:dyDescent="0.3">
      <c r="A31" s="17" t="s">
        <v>42</v>
      </c>
      <c r="B31" s="19" t="s">
        <v>37</v>
      </c>
      <c r="C31" s="19"/>
      <c r="D31" s="19"/>
      <c r="E31" s="19"/>
      <c r="F31" s="3">
        <f>F30</f>
        <v>23.879129999999996</v>
      </c>
      <c r="G31" s="3">
        <f>виробництво!D30+постачання!D29</f>
        <v>35.064801762114534</v>
      </c>
    </row>
    <row r="32" spans="1:8" ht="18.75" x14ac:dyDescent="0.3">
      <c r="A32" s="17" t="s">
        <v>43</v>
      </c>
      <c r="B32" s="19" t="s">
        <v>39</v>
      </c>
      <c r="C32" s="19"/>
      <c r="D32" s="19"/>
      <c r="E32" s="19"/>
      <c r="F32" s="3"/>
      <c r="G32" s="3">
        <v>0</v>
      </c>
    </row>
    <row r="33" spans="1:9" ht="18.75" x14ac:dyDescent="0.3">
      <c r="A33" s="17" t="s">
        <v>44</v>
      </c>
      <c r="B33" s="19" t="s">
        <v>45</v>
      </c>
      <c r="C33" s="19"/>
      <c r="D33" s="19"/>
      <c r="E33" s="19"/>
      <c r="F33" s="3"/>
      <c r="G33" s="3">
        <v>0</v>
      </c>
    </row>
    <row r="34" spans="1:9" ht="18.75" x14ac:dyDescent="0.3">
      <c r="A34" s="17" t="s">
        <v>46</v>
      </c>
      <c r="B34" s="19" t="s">
        <v>37</v>
      </c>
      <c r="C34" s="19"/>
      <c r="D34" s="19"/>
      <c r="E34" s="19"/>
      <c r="F34" s="3"/>
      <c r="G34" s="3">
        <v>0</v>
      </c>
    </row>
    <row r="35" spans="1:9" ht="18.75" x14ac:dyDescent="0.3">
      <c r="A35" s="17" t="s">
        <v>47</v>
      </c>
      <c r="B35" s="19" t="s">
        <v>39</v>
      </c>
      <c r="C35" s="19"/>
      <c r="D35" s="19"/>
      <c r="E35" s="19"/>
      <c r="F35" s="3"/>
      <c r="G35" s="3">
        <v>0</v>
      </c>
    </row>
    <row r="36" spans="1:9" ht="18.75" x14ac:dyDescent="0.3">
      <c r="A36" s="17" t="s">
        <v>48</v>
      </c>
      <c r="B36" s="19" t="s">
        <v>49</v>
      </c>
      <c r="C36" s="19"/>
      <c r="D36" s="19"/>
      <c r="E36" s="19"/>
      <c r="F36" s="3"/>
      <c r="G36" s="3">
        <v>0</v>
      </c>
    </row>
    <row r="37" spans="1:9" ht="18.75" x14ac:dyDescent="0.3">
      <c r="A37" s="17" t="s">
        <v>50</v>
      </c>
      <c r="B37" s="19" t="s">
        <v>51</v>
      </c>
      <c r="C37" s="19"/>
      <c r="D37" s="19"/>
      <c r="E37" s="19"/>
      <c r="F37" s="3">
        <f>F11+F30</f>
        <v>1387.2137299999999</v>
      </c>
      <c r="G37" s="3">
        <f>виробництво!D36+постачання!D35</f>
        <v>2037.0040675477235</v>
      </c>
      <c r="H37" s="6"/>
      <c r="I37" s="6"/>
    </row>
    <row r="38" spans="1:9" ht="18.75" x14ac:dyDescent="0.3">
      <c r="A38" s="17" t="s">
        <v>52</v>
      </c>
      <c r="B38" s="19" t="s">
        <v>53</v>
      </c>
      <c r="C38" s="19"/>
      <c r="D38" s="19"/>
      <c r="E38" s="19"/>
      <c r="F38" s="3"/>
      <c r="G38" s="3">
        <v>0</v>
      </c>
    </row>
    <row r="39" spans="1:9" ht="18.75" x14ac:dyDescent="0.3">
      <c r="A39" s="17" t="s">
        <v>54</v>
      </c>
      <c r="B39" s="19" t="s">
        <v>55</v>
      </c>
      <c r="C39" s="19"/>
      <c r="D39" s="19"/>
      <c r="E39" s="19"/>
      <c r="F39" s="3"/>
      <c r="G39" s="3">
        <v>0</v>
      </c>
    </row>
    <row r="40" spans="1:9" ht="18.75" x14ac:dyDescent="0.3">
      <c r="A40" s="17" t="s">
        <v>56</v>
      </c>
      <c r="B40" s="19" t="s">
        <v>57</v>
      </c>
      <c r="C40" s="19"/>
      <c r="D40" s="19"/>
      <c r="E40" s="19"/>
      <c r="F40" s="3"/>
      <c r="G40" s="3">
        <v>0</v>
      </c>
    </row>
    <row r="41" spans="1:9" ht="18.75" x14ac:dyDescent="0.3">
      <c r="A41" s="17" t="s">
        <v>58</v>
      </c>
      <c r="B41" s="19" t="s">
        <v>59</v>
      </c>
      <c r="C41" s="19"/>
      <c r="D41" s="19"/>
      <c r="E41" s="19"/>
      <c r="F41" s="3"/>
      <c r="G41" s="3">
        <v>0</v>
      </c>
    </row>
    <row r="42" spans="1:9" ht="18.75" x14ac:dyDescent="0.3">
      <c r="A42" s="17" t="s">
        <v>60</v>
      </c>
      <c r="B42" s="19" t="s">
        <v>61</v>
      </c>
      <c r="C42" s="19"/>
      <c r="D42" s="19"/>
      <c r="E42" s="19"/>
      <c r="F42" s="3"/>
      <c r="G42" s="3">
        <v>0</v>
      </c>
    </row>
    <row r="43" spans="1:9" ht="18.75" x14ac:dyDescent="0.3">
      <c r="A43" s="17" t="s">
        <v>62</v>
      </c>
      <c r="B43" s="19" t="s">
        <v>63</v>
      </c>
      <c r="C43" s="19"/>
      <c r="D43" s="19"/>
      <c r="E43" s="19"/>
      <c r="F43" s="3"/>
      <c r="G43" s="3">
        <v>0</v>
      </c>
    </row>
    <row r="44" spans="1:9" ht="31.5" customHeight="1" x14ac:dyDescent="0.3">
      <c r="A44" s="17" t="s">
        <v>64</v>
      </c>
      <c r="B44" s="19" t="s">
        <v>65</v>
      </c>
      <c r="C44" s="19"/>
      <c r="D44" s="19"/>
      <c r="E44" s="19"/>
      <c r="F44" s="3">
        <f>F37</f>
        <v>1387.2137299999999</v>
      </c>
      <c r="G44" s="3">
        <f>G37</f>
        <v>2037.0040675477235</v>
      </c>
    </row>
    <row r="45" spans="1:9" ht="31.5" hidden="1" customHeight="1" x14ac:dyDescent="0.3">
      <c r="A45" s="17" t="s">
        <v>66</v>
      </c>
      <c r="B45" s="19" t="s">
        <v>67</v>
      </c>
      <c r="C45" s="19"/>
      <c r="D45" s="19"/>
      <c r="E45" s="19"/>
      <c r="F45" s="3"/>
      <c r="G45" s="3">
        <v>1451.19</v>
      </c>
    </row>
    <row r="46" spans="1:9" ht="0.75" hidden="1" customHeight="1" x14ac:dyDescent="0.3">
      <c r="A46" s="17" t="s">
        <v>68</v>
      </c>
      <c r="B46" s="19" t="s">
        <v>69</v>
      </c>
      <c r="C46" s="19"/>
      <c r="D46" s="19"/>
      <c r="E46" s="19"/>
      <c r="F46" s="3">
        <v>515.24064627512189</v>
      </c>
      <c r="G46" s="3">
        <v>756.59419423659597</v>
      </c>
    </row>
    <row r="47" spans="1:9" ht="31.5" hidden="1" customHeight="1" x14ac:dyDescent="0.3">
      <c r="A47" s="17" t="s">
        <v>70</v>
      </c>
      <c r="B47" s="19" t="s">
        <v>71</v>
      </c>
      <c r="C47" s="19"/>
      <c r="D47" s="19"/>
      <c r="E47" s="19"/>
      <c r="F47" s="3">
        <v>503.68560111112436</v>
      </c>
      <c r="G47" s="3">
        <v>739.62643334966856</v>
      </c>
    </row>
    <row r="48" spans="1:9" ht="31.5" hidden="1" customHeight="1" x14ac:dyDescent="0.3">
      <c r="A48" s="17" t="s">
        <v>72</v>
      </c>
      <c r="B48" s="19" t="s">
        <v>73</v>
      </c>
      <c r="C48" s="19"/>
      <c r="D48" s="19"/>
      <c r="E48" s="19"/>
      <c r="F48" s="3">
        <v>51</v>
      </c>
      <c r="G48" s="3">
        <v>51</v>
      </c>
    </row>
    <row r="49" spans="1:7" ht="31.5" hidden="1" customHeight="1" x14ac:dyDescent="0.3">
      <c r="A49" s="17" t="s">
        <v>74</v>
      </c>
      <c r="B49" s="19" t="s">
        <v>75</v>
      </c>
      <c r="C49" s="19"/>
      <c r="D49" s="19"/>
      <c r="E49" s="19"/>
      <c r="F49" s="3">
        <v>49</v>
      </c>
      <c r="G49" s="3">
        <v>49</v>
      </c>
    </row>
    <row r="50" spans="1:7" ht="31.5" customHeight="1" x14ac:dyDescent="0.3">
      <c r="A50" s="17">
        <v>9</v>
      </c>
      <c r="B50" s="19" t="s">
        <v>76</v>
      </c>
      <c r="C50" s="19"/>
      <c r="D50" s="19"/>
      <c r="E50" s="19"/>
      <c r="F50" s="3">
        <v>681</v>
      </c>
      <c r="G50" s="3"/>
    </row>
    <row r="51" spans="1:7" ht="31.5" customHeight="1" x14ac:dyDescent="0.3">
      <c r="A51" s="17">
        <v>10</v>
      </c>
      <c r="B51" s="19" t="s">
        <v>77</v>
      </c>
      <c r="C51" s="19"/>
      <c r="D51" s="19"/>
      <c r="E51" s="19"/>
      <c r="F51" s="3"/>
      <c r="G51" s="3">
        <f>G44</f>
        <v>2037.0040675477235</v>
      </c>
    </row>
    <row r="52" spans="1:7" ht="31.5" customHeight="1" x14ac:dyDescent="0.3">
      <c r="A52" s="17">
        <v>11</v>
      </c>
      <c r="B52" s="19" t="s">
        <v>78</v>
      </c>
      <c r="C52" s="19"/>
      <c r="D52" s="19"/>
      <c r="E52" s="19"/>
      <c r="F52" s="3"/>
      <c r="G52" s="3">
        <f>G51*1.2</f>
        <v>2444.4048810572681</v>
      </c>
    </row>
    <row r="55" spans="1:7" ht="18.75" x14ac:dyDescent="0.25">
      <c r="B55" s="24" t="s">
        <v>84</v>
      </c>
      <c r="C55" s="24"/>
      <c r="D55" s="24"/>
      <c r="E55" s="24"/>
    </row>
  </sheetData>
  <mergeCells count="48">
    <mergeCell ref="B48:E48"/>
    <mergeCell ref="B49:E49"/>
    <mergeCell ref="B50:E50"/>
    <mergeCell ref="B51:E51"/>
    <mergeCell ref="B52:E52"/>
    <mergeCell ref="B55:E55"/>
    <mergeCell ref="B42:E42"/>
    <mergeCell ref="B43:E43"/>
    <mergeCell ref="B44:E44"/>
    <mergeCell ref="B45:E45"/>
    <mergeCell ref="B46:E46"/>
    <mergeCell ref="B47:E47"/>
    <mergeCell ref="B36:E36"/>
    <mergeCell ref="B37:E37"/>
    <mergeCell ref="B38:E38"/>
    <mergeCell ref="B39:E39"/>
    <mergeCell ref="B40:E40"/>
    <mergeCell ref="B41:E41"/>
    <mergeCell ref="B30:E30"/>
    <mergeCell ref="B31:E3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A6:G6"/>
    <mergeCell ref="A8:A9"/>
    <mergeCell ref="B8:E9"/>
    <mergeCell ref="F8:G8"/>
    <mergeCell ref="B10:E10"/>
    <mergeCell ref="B11:E11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84" zoomScaleNormal="84" workbookViewId="0">
      <selection activeCell="A6" sqref="A6:G6"/>
    </sheetView>
  </sheetViews>
  <sheetFormatPr defaultRowHeight="15" x14ac:dyDescent="0.25"/>
  <cols>
    <col min="2" max="2" width="61.140625" customWidth="1"/>
    <col min="3" max="3" width="17.85546875" customWidth="1"/>
    <col min="4" max="4" width="10.85546875" hidden="1" customWidth="1"/>
    <col min="5" max="5" width="0.28515625" hidden="1" customWidth="1"/>
    <col min="6" max="6" width="16.7109375" customWidth="1"/>
    <col min="7" max="7" width="14.42578125" customWidth="1"/>
    <col min="8" max="8" width="10.42578125" bestFit="1" customWidth="1"/>
  </cols>
  <sheetData>
    <row r="1" spans="1:8" ht="18.75" x14ac:dyDescent="0.3">
      <c r="F1" s="1" t="s">
        <v>81</v>
      </c>
      <c r="G1" s="1"/>
    </row>
    <row r="2" spans="1:8" ht="18.75" x14ac:dyDescent="0.3">
      <c r="F2" s="1" t="s">
        <v>82</v>
      </c>
      <c r="G2" s="1"/>
    </row>
    <row r="3" spans="1:8" ht="18.75" x14ac:dyDescent="0.3">
      <c r="F3" s="1" t="s">
        <v>83</v>
      </c>
      <c r="G3" s="1"/>
    </row>
    <row r="4" spans="1:8" ht="18.75" x14ac:dyDescent="0.3">
      <c r="F4" s="1"/>
      <c r="G4" s="1"/>
    </row>
    <row r="6" spans="1:8" ht="56.25" customHeight="1" x14ac:dyDescent="0.25">
      <c r="A6" s="23" t="s">
        <v>0</v>
      </c>
      <c r="B6" s="23"/>
      <c r="C6" s="23"/>
      <c r="D6" s="23"/>
      <c r="E6" s="23"/>
      <c r="F6" s="23"/>
      <c r="G6" s="23"/>
    </row>
    <row r="7" spans="1:8" ht="18.75" x14ac:dyDescent="0.3">
      <c r="A7" s="1"/>
      <c r="B7" s="1"/>
      <c r="C7" s="1"/>
      <c r="D7" s="1"/>
      <c r="E7" s="1"/>
      <c r="F7" s="1"/>
      <c r="G7" s="1"/>
    </row>
    <row r="8" spans="1:8" ht="18.75" x14ac:dyDescent="0.25">
      <c r="A8" s="18" t="s">
        <v>1</v>
      </c>
      <c r="B8" s="18" t="s">
        <v>2</v>
      </c>
      <c r="C8" s="18"/>
      <c r="D8" s="18"/>
      <c r="E8" s="18"/>
      <c r="F8" s="18" t="s">
        <v>3</v>
      </c>
      <c r="G8" s="18"/>
    </row>
    <row r="9" spans="1:8" ht="18.75" x14ac:dyDescent="0.25">
      <c r="A9" s="18"/>
      <c r="B9" s="18"/>
      <c r="C9" s="18"/>
      <c r="D9" s="18"/>
      <c r="E9" s="18"/>
      <c r="F9" s="2" t="s">
        <v>4</v>
      </c>
      <c r="G9" s="2" t="s">
        <v>5</v>
      </c>
    </row>
    <row r="10" spans="1:8" ht="18.75" x14ac:dyDescent="0.25">
      <c r="A10" s="2">
        <v>1</v>
      </c>
      <c r="B10" s="18">
        <v>2</v>
      </c>
      <c r="C10" s="18"/>
      <c r="D10" s="18"/>
      <c r="E10" s="18"/>
      <c r="F10" s="2">
        <v>3</v>
      </c>
      <c r="G10" s="2">
        <v>4</v>
      </c>
    </row>
    <row r="11" spans="1:8" ht="18.75" x14ac:dyDescent="0.3">
      <c r="A11" s="2">
        <v>1</v>
      </c>
      <c r="B11" s="19" t="s">
        <v>6</v>
      </c>
      <c r="C11" s="19"/>
      <c r="D11" s="19"/>
      <c r="E11" s="19"/>
      <c r="F11" s="3">
        <f>виробництво!C10+постачання!C9</f>
        <v>1363.3345999999999</v>
      </c>
      <c r="G11" s="3">
        <v>1351.68</v>
      </c>
    </row>
    <row r="12" spans="1:8" ht="18.75" x14ac:dyDescent="0.3">
      <c r="A12" s="2" t="s">
        <v>7</v>
      </c>
      <c r="B12" s="19" t="s">
        <v>8</v>
      </c>
      <c r="C12" s="19"/>
      <c r="D12" s="19"/>
      <c r="E12" s="19"/>
      <c r="F12" s="3">
        <f>виробництво!C11+постачання!C10</f>
        <v>1076.7246</v>
      </c>
      <c r="G12" s="3">
        <f>виробництво!D11+постачання!D10</f>
        <v>1581.0889574155651</v>
      </c>
      <c r="H12" s="6"/>
    </row>
    <row r="13" spans="1:8" ht="33.75" customHeight="1" x14ac:dyDescent="0.3">
      <c r="A13" s="2" t="s">
        <v>9</v>
      </c>
      <c r="B13" s="20" t="s">
        <v>87</v>
      </c>
      <c r="C13" s="21"/>
      <c r="D13" s="21"/>
      <c r="E13" s="22"/>
      <c r="F13" s="3">
        <f>виробництво!C12</f>
        <v>940.72</v>
      </c>
      <c r="G13" s="3">
        <f>виробництво!D12</f>
        <v>1381.3803230543319</v>
      </c>
    </row>
    <row r="14" spans="1:8" ht="18.75" hidden="1" x14ac:dyDescent="0.3">
      <c r="A14" s="2" t="s">
        <v>10</v>
      </c>
      <c r="B14" s="19" t="s">
        <v>11</v>
      </c>
      <c r="C14" s="19"/>
      <c r="D14" s="19"/>
      <c r="E14" s="19"/>
      <c r="F14" s="3">
        <v>409.58927765853656</v>
      </c>
      <c r="G14" s="3">
        <v>601.4526837863973</v>
      </c>
    </row>
    <row r="15" spans="1:8" ht="18.75" hidden="1" x14ac:dyDescent="0.3">
      <c r="A15" s="2" t="s">
        <v>12</v>
      </c>
      <c r="B15" s="19" t="s">
        <v>13</v>
      </c>
      <c r="C15" s="19"/>
      <c r="D15" s="19"/>
      <c r="E15" s="19"/>
      <c r="F15" s="3">
        <v>12.562896421463414</v>
      </c>
      <c r="G15" s="3">
        <v>18.447718680563014</v>
      </c>
    </row>
    <row r="16" spans="1:8" ht="18.75" hidden="1" x14ac:dyDescent="0.3">
      <c r="A16" s="2" t="s">
        <v>14</v>
      </c>
      <c r="B16" s="19" t="s">
        <v>15</v>
      </c>
      <c r="C16" s="19"/>
      <c r="D16" s="19"/>
      <c r="E16" s="19"/>
      <c r="F16" s="3">
        <v>93.088472195121909</v>
      </c>
      <c r="G16" s="3">
        <v>136.69379176963568</v>
      </c>
    </row>
    <row r="17" spans="1:8" ht="14.25" customHeight="1" x14ac:dyDescent="0.3">
      <c r="A17" s="2" t="s">
        <v>16</v>
      </c>
      <c r="B17" s="19" t="s">
        <v>17</v>
      </c>
      <c r="C17" s="19"/>
      <c r="D17" s="19"/>
      <c r="E17" s="19"/>
      <c r="F17" s="3">
        <f>виробництво!C16+постачання!C15</f>
        <v>68.459999999999994</v>
      </c>
      <c r="G17" s="3">
        <f>виробництво!D16+постачання!D15</f>
        <v>100.52863436123347</v>
      </c>
    </row>
    <row r="18" spans="1:8" ht="18.75" hidden="1" x14ac:dyDescent="0.3">
      <c r="A18" s="2" t="s">
        <v>18</v>
      </c>
      <c r="B18" s="19" t="s">
        <v>19</v>
      </c>
      <c r="C18" s="19"/>
      <c r="D18" s="19"/>
      <c r="E18" s="19"/>
      <c r="F18" s="3"/>
      <c r="G18" s="3">
        <v>0</v>
      </c>
    </row>
    <row r="19" spans="1:8" ht="18.75" hidden="1" x14ac:dyDescent="0.3">
      <c r="A19" s="2" t="s">
        <v>20</v>
      </c>
      <c r="B19" s="19" t="s">
        <v>21</v>
      </c>
      <c r="C19" s="19"/>
      <c r="D19" s="19"/>
      <c r="E19" s="19"/>
      <c r="F19" s="3"/>
      <c r="G19" s="3">
        <v>0</v>
      </c>
    </row>
    <row r="20" spans="1:8" ht="5.25" hidden="1" customHeight="1" x14ac:dyDescent="0.3">
      <c r="A20" s="2" t="s">
        <v>22</v>
      </c>
      <c r="B20" s="19" t="s">
        <v>23</v>
      </c>
      <c r="C20" s="19"/>
      <c r="D20" s="19"/>
      <c r="E20" s="19"/>
      <c r="F20" s="3"/>
      <c r="G20" s="3">
        <v>0</v>
      </c>
    </row>
    <row r="21" spans="1:8" ht="18.75" x14ac:dyDescent="0.3">
      <c r="A21" s="2" t="s">
        <v>85</v>
      </c>
      <c r="B21" s="19" t="s">
        <v>24</v>
      </c>
      <c r="C21" s="19"/>
      <c r="D21" s="19"/>
      <c r="E21" s="19"/>
      <c r="F21" s="3">
        <v>15.375</v>
      </c>
      <c r="G21" s="3">
        <f>виробництво!D20+постачання!D19</f>
        <v>22.58</v>
      </c>
    </row>
    <row r="22" spans="1:8" ht="18.75" x14ac:dyDescent="0.3">
      <c r="A22" s="2" t="s">
        <v>86</v>
      </c>
      <c r="B22" s="19" t="s">
        <v>25</v>
      </c>
      <c r="C22" s="19"/>
      <c r="D22" s="19"/>
      <c r="E22" s="19"/>
      <c r="F22" s="3">
        <f>виробництво!C21+постачання!C20</f>
        <v>52.1646</v>
      </c>
      <c r="G22" s="3">
        <f>виробництво!D21+постачання!D20</f>
        <v>76.599999999999994</v>
      </c>
    </row>
    <row r="23" spans="1:8" ht="18.75" x14ac:dyDescent="0.3">
      <c r="A23" s="2" t="s">
        <v>26</v>
      </c>
      <c r="B23" s="19" t="s">
        <v>27</v>
      </c>
      <c r="C23" s="19"/>
      <c r="D23" s="19"/>
      <c r="E23" s="19"/>
      <c r="F23" s="3">
        <f>виробництво!C22+постачання!C21</f>
        <v>161.04</v>
      </c>
      <c r="G23" s="3">
        <f>виробництво!D22+постачання!D21</f>
        <v>236.4757709251102</v>
      </c>
    </row>
    <row r="24" spans="1:8" ht="18.75" x14ac:dyDescent="0.3">
      <c r="A24" s="2" t="s">
        <v>28</v>
      </c>
      <c r="B24" s="19" t="s">
        <v>29</v>
      </c>
      <c r="C24" s="19"/>
      <c r="D24" s="19"/>
      <c r="E24" s="19"/>
      <c r="F24" s="3">
        <f>виробництво!C23+постачання!C22</f>
        <v>96.679999999999993</v>
      </c>
      <c r="G24" s="3">
        <v>141.96035242290748</v>
      </c>
      <c r="H24" s="6"/>
    </row>
    <row r="25" spans="1:8" ht="18.75" x14ac:dyDescent="0.3">
      <c r="A25" s="2" t="s">
        <v>30</v>
      </c>
      <c r="B25" s="19" t="s">
        <v>31</v>
      </c>
      <c r="C25" s="19"/>
      <c r="D25" s="19"/>
      <c r="E25" s="19"/>
      <c r="F25" s="3">
        <f>виробництво!C24+постачання!C23</f>
        <v>82.8</v>
      </c>
      <c r="G25" s="3">
        <f>виробництво!D24+постачання!D23</f>
        <v>121.58590308370043</v>
      </c>
    </row>
    <row r="26" spans="1:8" ht="18.75" x14ac:dyDescent="0.3">
      <c r="A26" s="2" t="s">
        <v>32</v>
      </c>
      <c r="B26" s="19" t="s">
        <v>33</v>
      </c>
      <c r="C26" s="19"/>
      <c r="D26" s="19"/>
      <c r="E26" s="19"/>
      <c r="F26" s="3">
        <f>виробництво!C25</f>
        <v>13.88</v>
      </c>
      <c r="G26" s="3">
        <f>виробництво!D25</f>
        <v>20.381791483113069</v>
      </c>
    </row>
    <row r="27" spans="1:8" ht="18.75" x14ac:dyDescent="0.3">
      <c r="A27" s="2" t="s">
        <v>34</v>
      </c>
      <c r="B27" s="19" t="s">
        <v>35</v>
      </c>
      <c r="C27" s="19"/>
      <c r="D27" s="19"/>
      <c r="E27" s="19"/>
      <c r="F27" s="3">
        <f>виробництво!C26+постачання!C25</f>
        <v>28.89</v>
      </c>
      <c r="G27" s="3">
        <f>виробництво!D26+постачання!D25</f>
        <v>42.406842878120408</v>
      </c>
    </row>
    <row r="28" spans="1:8" ht="18.75" x14ac:dyDescent="0.3">
      <c r="A28" s="2" t="s">
        <v>36</v>
      </c>
      <c r="B28" s="19" t="s">
        <v>37</v>
      </c>
      <c r="C28" s="19"/>
      <c r="D28" s="19"/>
      <c r="E28" s="19"/>
      <c r="F28" s="3">
        <v>25.886884215491342</v>
      </c>
      <c r="G28" s="3">
        <f>виробництво!D27+постачання!D26</f>
        <v>38</v>
      </c>
    </row>
    <row r="29" spans="1:8" ht="18.75" x14ac:dyDescent="0.3">
      <c r="A29" s="2" t="s">
        <v>38</v>
      </c>
      <c r="B29" s="19" t="s">
        <v>39</v>
      </c>
      <c r="C29" s="19"/>
      <c r="D29" s="19"/>
      <c r="E29" s="19"/>
      <c r="F29" s="3">
        <f>виробництво!C28+постачання!C27</f>
        <v>3</v>
      </c>
      <c r="G29" s="3">
        <f>виробництво!D28+постачання!D27</f>
        <v>4.4068428781204112</v>
      </c>
    </row>
    <row r="30" spans="1:8" ht="18.75" x14ac:dyDescent="0.3">
      <c r="A30" s="2" t="s">
        <v>40</v>
      </c>
      <c r="B30" s="19" t="s">
        <v>41</v>
      </c>
      <c r="C30" s="19"/>
      <c r="D30" s="19"/>
      <c r="E30" s="19"/>
      <c r="F30" s="3">
        <f>виробництво!C29+постачання!C28</f>
        <v>23.879129999999996</v>
      </c>
      <c r="G30" s="3">
        <f>виробництво!D29+постачання!D28</f>
        <v>35.064801762114534</v>
      </c>
    </row>
    <row r="31" spans="1:8" ht="18.75" x14ac:dyDescent="0.3">
      <c r="A31" s="2" t="s">
        <v>42</v>
      </c>
      <c r="B31" s="19" t="s">
        <v>37</v>
      </c>
      <c r="C31" s="19"/>
      <c r="D31" s="19"/>
      <c r="E31" s="19"/>
      <c r="F31" s="3">
        <f>F30</f>
        <v>23.879129999999996</v>
      </c>
      <c r="G31" s="3">
        <f>виробництво!D30+постачання!D29</f>
        <v>35.064801762114534</v>
      </c>
    </row>
    <row r="32" spans="1:8" ht="18.75" x14ac:dyDescent="0.3">
      <c r="A32" s="2" t="s">
        <v>43</v>
      </c>
      <c r="B32" s="19" t="s">
        <v>39</v>
      </c>
      <c r="C32" s="19"/>
      <c r="D32" s="19"/>
      <c r="E32" s="19"/>
      <c r="F32" s="3"/>
      <c r="G32" s="3">
        <v>0</v>
      </c>
    </row>
    <row r="33" spans="1:9" ht="18.75" x14ac:dyDescent="0.3">
      <c r="A33" s="2" t="s">
        <v>44</v>
      </c>
      <c r="B33" s="19" t="s">
        <v>45</v>
      </c>
      <c r="C33" s="19"/>
      <c r="D33" s="19"/>
      <c r="E33" s="19"/>
      <c r="F33" s="3"/>
      <c r="G33" s="3">
        <v>0</v>
      </c>
    </row>
    <row r="34" spans="1:9" ht="18.75" x14ac:dyDescent="0.3">
      <c r="A34" s="2" t="s">
        <v>46</v>
      </c>
      <c r="B34" s="19" t="s">
        <v>37</v>
      </c>
      <c r="C34" s="19"/>
      <c r="D34" s="19"/>
      <c r="E34" s="19"/>
      <c r="F34" s="3"/>
      <c r="G34" s="3">
        <v>0</v>
      </c>
    </row>
    <row r="35" spans="1:9" ht="18.75" x14ac:dyDescent="0.3">
      <c r="A35" s="2" t="s">
        <v>47</v>
      </c>
      <c r="B35" s="19" t="s">
        <v>39</v>
      </c>
      <c r="C35" s="19"/>
      <c r="D35" s="19"/>
      <c r="E35" s="19"/>
      <c r="F35" s="3"/>
      <c r="G35" s="3">
        <v>0</v>
      </c>
    </row>
    <row r="36" spans="1:9" ht="18.75" x14ac:dyDescent="0.3">
      <c r="A36" s="2" t="s">
        <v>48</v>
      </c>
      <c r="B36" s="19" t="s">
        <v>49</v>
      </c>
      <c r="C36" s="19"/>
      <c r="D36" s="19"/>
      <c r="E36" s="19"/>
      <c r="F36" s="3"/>
      <c r="G36" s="3">
        <v>0</v>
      </c>
    </row>
    <row r="37" spans="1:9" ht="18.75" x14ac:dyDescent="0.3">
      <c r="A37" s="2" t="s">
        <v>50</v>
      </c>
      <c r="B37" s="19" t="s">
        <v>51</v>
      </c>
      <c r="C37" s="19"/>
      <c r="D37" s="19"/>
      <c r="E37" s="19"/>
      <c r="F37" s="3">
        <f>F11+F30</f>
        <v>1387.2137299999999</v>
      </c>
      <c r="G37" s="3">
        <f>виробництво!D36+постачання!D35</f>
        <v>2037.0040675477235</v>
      </c>
      <c r="H37" s="6"/>
      <c r="I37" s="6"/>
    </row>
    <row r="38" spans="1:9" ht="18.75" x14ac:dyDescent="0.3">
      <c r="A38" s="2" t="s">
        <v>52</v>
      </c>
      <c r="B38" s="19" t="s">
        <v>53</v>
      </c>
      <c r="C38" s="19"/>
      <c r="D38" s="19"/>
      <c r="E38" s="19"/>
      <c r="F38" s="3"/>
      <c r="G38" s="3">
        <v>0</v>
      </c>
    </row>
    <row r="39" spans="1:9" ht="18.75" x14ac:dyDescent="0.3">
      <c r="A39" s="2" t="s">
        <v>54</v>
      </c>
      <c r="B39" s="19" t="s">
        <v>55</v>
      </c>
      <c r="C39" s="19"/>
      <c r="D39" s="19"/>
      <c r="E39" s="19"/>
      <c r="F39" s="3"/>
      <c r="G39" s="3">
        <v>0</v>
      </c>
    </row>
    <row r="40" spans="1:9" ht="18.75" x14ac:dyDescent="0.3">
      <c r="A40" s="2" t="s">
        <v>56</v>
      </c>
      <c r="B40" s="19" t="s">
        <v>57</v>
      </c>
      <c r="C40" s="19"/>
      <c r="D40" s="19"/>
      <c r="E40" s="19"/>
      <c r="F40" s="3"/>
      <c r="G40" s="3">
        <v>0</v>
      </c>
    </row>
    <row r="41" spans="1:9" ht="18.75" x14ac:dyDescent="0.3">
      <c r="A41" s="2" t="s">
        <v>58</v>
      </c>
      <c r="B41" s="19" t="s">
        <v>59</v>
      </c>
      <c r="C41" s="19"/>
      <c r="D41" s="19"/>
      <c r="E41" s="19"/>
      <c r="F41" s="3"/>
      <c r="G41" s="3">
        <v>0</v>
      </c>
    </row>
    <row r="42" spans="1:9" ht="18.75" x14ac:dyDescent="0.3">
      <c r="A42" s="2" t="s">
        <v>60</v>
      </c>
      <c r="B42" s="19" t="s">
        <v>61</v>
      </c>
      <c r="C42" s="19"/>
      <c r="D42" s="19"/>
      <c r="E42" s="19"/>
      <c r="F42" s="3"/>
      <c r="G42" s="3">
        <v>0</v>
      </c>
    </row>
    <row r="43" spans="1:9" ht="18.75" x14ac:dyDescent="0.3">
      <c r="A43" s="2" t="s">
        <v>62</v>
      </c>
      <c r="B43" s="19" t="s">
        <v>63</v>
      </c>
      <c r="C43" s="19"/>
      <c r="D43" s="19"/>
      <c r="E43" s="19"/>
      <c r="F43" s="3"/>
      <c r="G43" s="3">
        <v>0</v>
      </c>
    </row>
    <row r="44" spans="1:9" ht="18.75" x14ac:dyDescent="0.3">
      <c r="A44" s="2" t="s">
        <v>64</v>
      </c>
      <c r="B44" s="19" t="s">
        <v>65</v>
      </c>
      <c r="C44" s="19"/>
      <c r="D44" s="19"/>
      <c r="E44" s="19"/>
      <c r="F44" s="3">
        <f>F37</f>
        <v>1387.2137299999999</v>
      </c>
      <c r="G44" s="3">
        <f>G37</f>
        <v>2037.0040675477235</v>
      </c>
    </row>
    <row r="45" spans="1:9" ht="18.75" hidden="1" x14ac:dyDescent="0.3">
      <c r="A45" s="2" t="s">
        <v>66</v>
      </c>
      <c r="B45" s="19" t="s">
        <v>67</v>
      </c>
      <c r="C45" s="19"/>
      <c r="D45" s="19"/>
      <c r="E45" s="19"/>
      <c r="F45" s="3"/>
      <c r="G45" s="3">
        <v>1451.19</v>
      </c>
    </row>
    <row r="46" spans="1:9" ht="18.75" hidden="1" x14ac:dyDescent="0.3">
      <c r="A46" s="2" t="s">
        <v>68</v>
      </c>
      <c r="B46" s="19" t="s">
        <v>69</v>
      </c>
      <c r="C46" s="19"/>
      <c r="D46" s="19"/>
      <c r="E46" s="19"/>
      <c r="F46" s="3">
        <v>515.24064627512189</v>
      </c>
      <c r="G46" s="3">
        <v>756.59419423659597</v>
      </c>
    </row>
    <row r="47" spans="1:9" ht="18.75" hidden="1" x14ac:dyDescent="0.3">
      <c r="A47" s="2" t="s">
        <v>70</v>
      </c>
      <c r="B47" s="19" t="s">
        <v>71</v>
      </c>
      <c r="C47" s="19"/>
      <c r="D47" s="19"/>
      <c r="E47" s="19"/>
      <c r="F47" s="3">
        <v>503.68560111112436</v>
      </c>
      <c r="G47" s="3">
        <v>739.62643334966856</v>
      </c>
    </row>
    <row r="48" spans="1:9" ht="18.75" hidden="1" x14ac:dyDescent="0.3">
      <c r="A48" s="2" t="s">
        <v>72</v>
      </c>
      <c r="B48" s="19" t="s">
        <v>73</v>
      </c>
      <c r="C48" s="19"/>
      <c r="D48" s="19"/>
      <c r="E48" s="19"/>
      <c r="F48" s="3">
        <v>51</v>
      </c>
      <c r="G48" s="3">
        <v>51</v>
      </c>
    </row>
    <row r="49" spans="1:7" ht="18.75" hidden="1" x14ac:dyDescent="0.3">
      <c r="A49" s="2" t="s">
        <v>74</v>
      </c>
      <c r="B49" s="19" t="s">
        <v>75</v>
      </c>
      <c r="C49" s="19"/>
      <c r="D49" s="19"/>
      <c r="E49" s="19"/>
      <c r="F49" s="3">
        <v>49</v>
      </c>
      <c r="G49" s="3">
        <v>49</v>
      </c>
    </row>
    <row r="50" spans="1:7" ht="18.75" x14ac:dyDescent="0.3">
      <c r="A50" s="2">
        <v>9</v>
      </c>
      <c r="B50" s="19" t="s">
        <v>76</v>
      </c>
      <c r="C50" s="19"/>
      <c r="D50" s="19"/>
      <c r="E50" s="19"/>
      <c r="F50" s="3">
        <v>681</v>
      </c>
      <c r="G50" s="3"/>
    </row>
    <row r="51" spans="1:7" ht="18.75" x14ac:dyDescent="0.3">
      <c r="A51" s="2">
        <v>10</v>
      </c>
      <c r="B51" s="19" t="s">
        <v>93</v>
      </c>
      <c r="C51" s="19"/>
      <c r="D51" s="19"/>
      <c r="E51" s="19"/>
      <c r="F51" s="3"/>
      <c r="G51" s="3">
        <f>G44</f>
        <v>2037.0040675477235</v>
      </c>
    </row>
    <row r="52" spans="1:7" ht="18.75" x14ac:dyDescent="0.3">
      <c r="A52" s="2">
        <v>11</v>
      </c>
      <c r="B52" s="19" t="s">
        <v>78</v>
      </c>
      <c r="C52" s="19"/>
      <c r="D52" s="19"/>
      <c r="E52" s="19"/>
      <c r="F52" s="3"/>
      <c r="G52" s="3">
        <f>G51*1.2</f>
        <v>2444.4048810572681</v>
      </c>
    </row>
    <row r="55" spans="1:7" ht="18.75" x14ac:dyDescent="0.25">
      <c r="B55" s="24" t="s">
        <v>84</v>
      </c>
      <c r="C55" s="24"/>
      <c r="D55" s="24"/>
      <c r="E55" s="24"/>
    </row>
  </sheetData>
  <mergeCells count="48">
    <mergeCell ref="B55:E55"/>
    <mergeCell ref="B50:E50"/>
    <mergeCell ref="B51:E51"/>
    <mergeCell ref="B52:E52"/>
    <mergeCell ref="F8:G8"/>
    <mergeCell ref="B48:E48"/>
    <mergeCell ref="B49:E49"/>
    <mergeCell ref="B28:E28"/>
    <mergeCell ref="B29:E29"/>
    <mergeCell ref="B30:E30"/>
    <mergeCell ref="B31:E31"/>
    <mergeCell ref="B32:E32"/>
    <mergeCell ref="B23:E23"/>
    <mergeCell ref="B24:E24"/>
    <mergeCell ref="B25:E25"/>
    <mergeCell ref="B26:E26"/>
    <mergeCell ref="A6:G6"/>
    <mergeCell ref="B44:E44"/>
    <mergeCell ref="B45:E45"/>
    <mergeCell ref="B46:E46"/>
    <mergeCell ref="B47:E47"/>
    <mergeCell ref="B38:E38"/>
    <mergeCell ref="B39:E39"/>
    <mergeCell ref="B40:E40"/>
    <mergeCell ref="B41:E41"/>
    <mergeCell ref="B42:E42"/>
    <mergeCell ref="B43:E43"/>
    <mergeCell ref="B33:E33"/>
    <mergeCell ref="B34:E34"/>
    <mergeCell ref="B35:E35"/>
    <mergeCell ref="B36:E36"/>
    <mergeCell ref="B37:E37"/>
    <mergeCell ref="B27:E27"/>
    <mergeCell ref="B18:E18"/>
    <mergeCell ref="B19:E19"/>
    <mergeCell ref="B20:E20"/>
    <mergeCell ref="B21:E21"/>
    <mergeCell ref="B22:E22"/>
    <mergeCell ref="B13:E13"/>
    <mergeCell ref="B14:E14"/>
    <mergeCell ref="B15:E15"/>
    <mergeCell ref="B16:E16"/>
    <mergeCell ref="B17:E17"/>
    <mergeCell ref="A8:A9"/>
    <mergeCell ref="B8:E9"/>
    <mergeCell ref="B10:E10"/>
    <mergeCell ref="B11:E11"/>
    <mergeCell ref="B12:E12"/>
  </mergeCells>
  <pageMargins left="0.7" right="0.7" top="0.75" bottom="0.75" header="0.3" footer="0.3"/>
  <pageSetup paperSize="9"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opLeftCell="A29" workbookViewId="0">
      <selection activeCell="C15" sqref="C15"/>
    </sheetView>
  </sheetViews>
  <sheetFormatPr defaultRowHeight="15" x14ac:dyDescent="0.25"/>
  <cols>
    <col min="2" max="2" width="83.140625" customWidth="1"/>
    <col min="3" max="3" width="19.28515625" customWidth="1"/>
    <col min="4" max="4" width="19.5703125" customWidth="1"/>
    <col min="5" max="5" width="0.42578125" customWidth="1"/>
    <col min="6" max="6" width="10.42578125" hidden="1" customWidth="1"/>
  </cols>
  <sheetData>
    <row r="1" spans="1:6" ht="35.25" customHeight="1" x14ac:dyDescent="0.3">
      <c r="C1" s="1" t="s">
        <v>81</v>
      </c>
      <c r="D1" s="1"/>
    </row>
    <row r="2" spans="1:6" ht="20.25" customHeight="1" x14ac:dyDescent="0.3">
      <c r="C2" s="1" t="s">
        <v>82</v>
      </c>
      <c r="D2" s="1"/>
    </row>
    <row r="3" spans="1:6" ht="18.75" x14ac:dyDescent="0.3">
      <c r="C3" s="1" t="s">
        <v>83</v>
      </c>
      <c r="D3" s="1"/>
    </row>
    <row r="4" spans="1:6" ht="18.75" x14ac:dyDescent="0.3">
      <c r="C4" s="1"/>
      <c r="D4" s="1"/>
    </row>
    <row r="6" spans="1:6" ht="76.5" customHeight="1" x14ac:dyDescent="0.25">
      <c r="A6" s="25" t="s">
        <v>79</v>
      </c>
      <c r="B6" s="25"/>
      <c r="C6" s="25"/>
      <c r="D6" s="25"/>
    </row>
    <row r="7" spans="1:6" ht="18.75" x14ac:dyDescent="0.25">
      <c r="A7" s="26" t="s">
        <v>1</v>
      </c>
      <c r="B7" s="26" t="s">
        <v>2</v>
      </c>
      <c r="C7" s="28" t="s">
        <v>3</v>
      </c>
      <c r="D7" s="29"/>
    </row>
    <row r="8" spans="1:6" ht="37.5" x14ac:dyDescent="0.25">
      <c r="A8" s="27"/>
      <c r="B8" s="27"/>
      <c r="C8" s="9" t="s">
        <v>4</v>
      </c>
      <c r="D8" s="9" t="s">
        <v>5</v>
      </c>
    </row>
    <row r="9" spans="1:6" ht="18.75" x14ac:dyDescent="0.3">
      <c r="A9" s="8">
        <v>1</v>
      </c>
      <c r="B9" s="8">
        <v>2</v>
      </c>
      <c r="C9" s="8">
        <v>3</v>
      </c>
      <c r="D9" s="8">
        <v>4</v>
      </c>
    </row>
    <row r="10" spans="1:6" ht="18.75" x14ac:dyDescent="0.3">
      <c r="A10" s="7">
        <v>1</v>
      </c>
      <c r="B10" s="11" t="s">
        <v>6</v>
      </c>
      <c r="C10" s="5">
        <f>C11+C22+C23+C26</f>
        <v>1347.6345999999999</v>
      </c>
      <c r="D10" s="5">
        <f>D11+D22+D23+D26</f>
        <v>1978.8903083700436</v>
      </c>
    </row>
    <row r="11" spans="1:6" ht="18.75" x14ac:dyDescent="0.3">
      <c r="A11" s="7" t="s">
        <v>7</v>
      </c>
      <c r="B11" s="11" t="s">
        <v>91</v>
      </c>
      <c r="C11" s="5">
        <f>C12+C16+C20+C21</f>
        <v>1075.5645999999999</v>
      </c>
      <c r="D11" s="5">
        <f>D12+D16+D20+D21</f>
        <v>1579.3855800293684</v>
      </c>
    </row>
    <row r="12" spans="1:6" ht="55.5" customHeight="1" x14ac:dyDescent="0.3">
      <c r="A12" s="14" t="s">
        <v>9</v>
      </c>
      <c r="B12" s="15" t="s">
        <v>87</v>
      </c>
      <c r="C12" s="16">
        <v>940.72</v>
      </c>
      <c r="D12" s="16">
        <f>C12/C49*1000</f>
        <v>1381.3803230543319</v>
      </c>
      <c r="E12">
        <v>0.06</v>
      </c>
      <c r="F12" s="6">
        <v>1381.38</v>
      </c>
    </row>
    <row r="13" spans="1:6" ht="19.5" customHeight="1" x14ac:dyDescent="0.3">
      <c r="A13" s="14" t="s">
        <v>10</v>
      </c>
      <c r="B13" s="15" t="s">
        <v>95</v>
      </c>
      <c r="C13" s="16">
        <f>C12/5092.16*4048</f>
        <v>747.82303776786284</v>
      </c>
      <c r="D13" s="16">
        <f>D12/5092.16*4048</f>
        <v>1098.124871905819</v>
      </c>
    </row>
    <row r="14" spans="1:6" ht="32.25" customHeight="1" x14ac:dyDescent="0.3">
      <c r="A14" s="14" t="s">
        <v>12</v>
      </c>
      <c r="B14" s="15" t="s">
        <v>96</v>
      </c>
      <c r="C14" s="16">
        <f>C12/5092.16*124.16</f>
        <v>22.937180921259348</v>
      </c>
      <c r="D14" s="16">
        <f>D12/5092.16*124.16</f>
        <v>33.681616624463068</v>
      </c>
    </row>
    <row r="15" spans="1:6" ht="30" customHeight="1" x14ac:dyDescent="0.3">
      <c r="A15" s="14" t="s">
        <v>14</v>
      </c>
      <c r="B15" s="15" t="s">
        <v>97</v>
      </c>
      <c r="C15" s="16">
        <f>C12-C13-C14</f>
        <v>169.95978131087784</v>
      </c>
      <c r="D15" s="16">
        <f>D12-D13-D14</f>
        <v>249.57383452404991</v>
      </c>
    </row>
    <row r="16" spans="1:6" ht="18.75" x14ac:dyDescent="0.3">
      <c r="A16" s="14" t="s">
        <v>16</v>
      </c>
      <c r="B16" s="15" t="s">
        <v>17</v>
      </c>
      <c r="C16" s="16">
        <v>67.3</v>
      </c>
      <c r="D16" s="16">
        <f>C16/C49*1000</f>
        <v>98.825256975036709</v>
      </c>
    </row>
    <row r="17" spans="1:4" ht="1.5" customHeight="1" x14ac:dyDescent="0.3">
      <c r="A17" s="7" t="s">
        <v>18</v>
      </c>
      <c r="B17" s="11" t="s">
        <v>19</v>
      </c>
      <c r="C17" s="5"/>
      <c r="D17" s="5">
        <v>0</v>
      </c>
    </row>
    <row r="18" spans="1:4" ht="37.5" hidden="1" x14ac:dyDescent="0.3">
      <c r="A18" s="7" t="s">
        <v>20</v>
      </c>
      <c r="B18" s="11" t="s">
        <v>21</v>
      </c>
      <c r="C18" s="5"/>
      <c r="D18" s="5">
        <v>0</v>
      </c>
    </row>
    <row r="19" spans="1:4" ht="18.75" hidden="1" x14ac:dyDescent="0.3">
      <c r="A19" s="7" t="s">
        <v>22</v>
      </c>
      <c r="B19" s="11" t="s">
        <v>23</v>
      </c>
      <c r="C19" s="5"/>
      <c r="D19" s="5">
        <v>0</v>
      </c>
    </row>
    <row r="20" spans="1:4" ht="18.75" x14ac:dyDescent="0.3">
      <c r="A20" s="7" t="s">
        <v>85</v>
      </c>
      <c r="B20" s="11" t="s">
        <v>24</v>
      </c>
      <c r="C20" s="13">
        <v>15.38</v>
      </c>
      <c r="D20" s="5">
        <v>22.58</v>
      </c>
    </row>
    <row r="21" spans="1:4" ht="18.75" x14ac:dyDescent="0.3">
      <c r="A21" s="7" t="s">
        <v>86</v>
      </c>
      <c r="B21" s="11" t="s">
        <v>25</v>
      </c>
      <c r="C21" s="13">
        <f>D21*C49/1000</f>
        <v>52.1646</v>
      </c>
      <c r="D21" s="5">
        <v>76.599999999999994</v>
      </c>
    </row>
    <row r="22" spans="1:4" ht="37.5" x14ac:dyDescent="0.3">
      <c r="A22" s="7" t="s">
        <v>26</v>
      </c>
      <c r="B22" s="11" t="s">
        <v>90</v>
      </c>
      <c r="C22" s="13">
        <v>147.38</v>
      </c>
      <c r="D22" s="5">
        <v>216.41703377386199</v>
      </c>
    </row>
    <row r="23" spans="1:4" ht="18.75" x14ac:dyDescent="0.3">
      <c r="A23" s="7" t="s">
        <v>28</v>
      </c>
      <c r="B23" s="11" t="s">
        <v>89</v>
      </c>
      <c r="C23" s="13">
        <v>96.679999999999993</v>
      </c>
      <c r="D23" s="5">
        <f>D24+D25</f>
        <v>141.96769456681349</v>
      </c>
    </row>
    <row r="24" spans="1:4" ht="18.75" x14ac:dyDescent="0.3">
      <c r="A24" s="7" t="s">
        <v>30</v>
      </c>
      <c r="B24" s="11" t="s">
        <v>31</v>
      </c>
      <c r="C24" s="13">
        <v>82.8</v>
      </c>
      <c r="D24" s="5">
        <v>121.58590308370043</v>
      </c>
    </row>
    <row r="25" spans="1:4" ht="18.75" x14ac:dyDescent="0.3">
      <c r="A25" s="7" t="s">
        <v>32</v>
      </c>
      <c r="B25" s="11" t="s">
        <v>33</v>
      </c>
      <c r="C25" s="13">
        <v>13.88</v>
      </c>
      <c r="D25" s="5">
        <v>20.381791483113069</v>
      </c>
    </row>
    <row r="26" spans="1:4" ht="18.75" x14ac:dyDescent="0.3">
      <c r="A26" s="7" t="s">
        <v>34</v>
      </c>
      <c r="B26" s="11" t="s">
        <v>88</v>
      </c>
      <c r="C26" s="13">
        <v>28.01</v>
      </c>
      <c r="D26" s="5">
        <f>D27+D28</f>
        <v>41.12</v>
      </c>
    </row>
    <row r="27" spans="1:4" ht="37.5" x14ac:dyDescent="0.3">
      <c r="A27" s="7" t="s">
        <v>36</v>
      </c>
      <c r="B27" s="11" t="s">
        <v>37</v>
      </c>
      <c r="C27" s="13">
        <v>25.11</v>
      </c>
      <c r="D27" s="5">
        <v>36.86</v>
      </c>
    </row>
    <row r="28" spans="1:4" ht="18.75" x14ac:dyDescent="0.3">
      <c r="A28" s="7" t="s">
        <v>38</v>
      </c>
      <c r="B28" s="11" t="s">
        <v>39</v>
      </c>
      <c r="C28" s="13">
        <v>2.9</v>
      </c>
      <c r="D28" s="5">
        <v>4.26</v>
      </c>
    </row>
    <row r="29" spans="1:4" ht="18.75" x14ac:dyDescent="0.3">
      <c r="A29" s="7" t="s">
        <v>40</v>
      </c>
      <c r="B29" s="11" t="s">
        <v>41</v>
      </c>
      <c r="C29" s="13">
        <f>D29*C49/1000</f>
        <v>22.289129999999997</v>
      </c>
      <c r="D29" s="5">
        <f>D30</f>
        <v>32.729999999999997</v>
      </c>
    </row>
    <row r="30" spans="1:4" ht="37.5" x14ac:dyDescent="0.3">
      <c r="A30" s="7" t="s">
        <v>42</v>
      </c>
      <c r="B30" s="11" t="s">
        <v>37</v>
      </c>
      <c r="C30" s="13">
        <f>C29</f>
        <v>22.289129999999997</v>
      </c>
      <c r="D30" s="5">
        <v>32.729999999999997</v>
      </c>
    </row>
    <row r="31" spans="1:4" ht="18.75" x14ac:dyDescent="0.3">
      <c r="A31" s="7" t="s">
        <v>43</v>
      </c>
      <c r="B31" s="11" t="s">
        <v>39</v>
      </c>
      <c r="C31" s="13"/>
      <c r="D31" s="5">
        <v>0</v>
      </c>
    </row>
    <row r="32" spans="1:4" ht="18.75" x14ac:dyDescent="0.3">
      <c r="A32" s="7" t="s">
        <v>44</v>
      </c>
      <c r="B32" s="11" t="s">
        <v>45</v>
      </c>
      <c r="C32" s="13"/>
      <c r="D32" s="5">
        <v>0</v>
      </c>
    </row>
    <row r="33" spans="1:4" ht="37.5" x14ac:dyDescent="0.3">
      <c r="A33" s="7" t="s">
        <v>46</v>
      </c>
      <c r="B33" s="11" t="s">
        <v>37</v>
      </c>
      <c r="C33" s="13"/>
      <c r="D33" s="5">
        <v>0</v>
      </c>
    </row>
    <row r="34" spans="1:4" ht="18.75" x14ac:dyDescent="0.3">
      <c r="A34" s="7" t="s">
        <v>47</v>
      </c>
      <c r="B34" s="11" t="s">
        <v>39</v>
      </c>
      <c r="C34" s="13"/>
      <c r="D34" s="5">
        <v>0</v>
      </c>
    </row>
    <row r="35" spans="1:4" ht="18.75" x14ac:dyDescent="0.3">
      <c r="A35" s="7" t="s">
        <v>48</v>
      </c>
      <c r="B35" s="11" t="s">
        <v>49</v>
      </c>
      <c r="C35" s="13"/>
      <c r="D35" s="5">
        <v>0</v>
      </c>
    </row>
    <row r="36" spans="1:4" ht="18.75" x14ac:dyDescent="0.3">
      <c r="A36" s="7" t="s">
        <v>50</v>
      </c>
      <c r="B36" s="11" t="s">
        <v>51</v>
      </c>
      <c r="C36" s="13">
        <f>C10+C29</f>
        <v>1369.9237299999998</v>
      </c>
      <c r="D36" s="5">
        <f>D10+D29</f>
        <v>2011.6203083700436</v>
      </c>
    </row>
    <row r="37" spans="1:4" ht="18.75" x14ac:dyDescent="0.3">
      <c r="A37" s="7" t="s">
        <v>52</v>
      </c>
      <c r="B37" s="11" t="s">
        <v>53</v>
      </c>
      <c r="C37" s="13"/>
      <c r="D37" s="5">
        <v>0</v>
      </c>
    </row>
    <row r="38" spans="1:4" ht="18.75" x14ac:dyDescent="0.3">
      <c r="A38" s="7" t="s">
        <v>54</v>
      </c>
      <c r="B38" s="11" t="s">
        <v>55</v>
      </c>
      <c r="C38" s="13"/>
      <c r="D38" s="5">
        <v>0</v>
      </c>
    </row>
    <row r="39" spans="1:4" ht="18.75" x14ac:dyDescent="0.3">
      <c r="A39" s="7" t="s">
        <v>56</v>
      </c>
      <c r="B39" s="11" t="s">
        <v>57</v>
      </c>
      <c r="C39" s="13"/>
      <c r="D39" s="5">
        <v>0</v>
      </c>
    </row>
    <row r="40" spans="1:4" ht="18.75" x14ac:dyDescent="0.3">
      <c r="A40" s="7" t="s">
        <v>58</v>
      </c>
      <c r="B40" s="11" t="s">
        <v>59</v>
      </c>
      <c r="C40" s="13"/>
      <c r="D40" s="5">
        <v>0</v>
      </c>
    </row>
    <row r="41" spans="1:4" ht="18.75" x14ac:dyDescent="0.3">
      <c r="A41" s="7" t="s">
        <v>60</v>
      </c>
      <c r="B41" s="11" t="s">
        <v>61</v>
      </c>
      <c r="C41" s="13"/>
      <c r="D41" s="5">
        <v>0</v>
      </c>
    </row>
    <row r="42" spans="1:4" ht="37.5" x14ac:dyDescent="0.3">
      <c r="A42" s="7" t="s">
        <v>62</v>
      </c>
      <c r="B42" s="11" t="s">
        <v>63</v>
      </c>
      <c r="C42" s="13"/>
      <c r="D42" s="5">
        <v>0</v>
      </c>
    </row>
    <row r="43" spans="1:4" ht="17.25" customHeight="1" x14ac:dyDescent="0.3">
      <c r="A43" s="7" t="s">
        <v>64</v>
      </c>
      <c r="B43" s="11" t="s">
        <v>65</v>
      </c>
      <c r="C43" s="13">
        <f>C36</f>
        <v>1369.9237299999998</v>
      </c>
      <c r="D43" s="5">
        <f>D36</f>
        <v>2011.6203083700436</v>
      </c>
    </row>
    <row r="44" spans="1:4" ht="18.75" hidden="1" x14ac:dyDescent="0.3">
      <c r="A44" s="7" t="s">
        <v>66</v>
      </c>
      <c r="B44" s="11" t="s">
        <v>67</v>
      </c>
      <c r="C44" s="13"/>
      <c r="D44" s="5">
        <v>1451.19</v>
      </c>
    </row>
    <row r="45" spans="1:4" ht="18.75" hidden="1" x14ac:dyDescent="0.3">
      <c r="A45" s="7" t="s">
        <v>68</v>
      </c>
      <c r="B45" s="11" t="s">
        <v>69</v>
      </c>
      <c r="C45" s="13">
        <v>515.24064627512189</v>
      </c>
      <c r="D45" s="5">
        <v>756.59419423659597</v>
      </c>
    </row>
    <row r="46" spans="1:4" ht="18.75" hidden="1" x14ac:dyDescent="0.3">
      <c r="A46" s="7" t="s">
        <v>70</v>
      </c>
      <c r="B46" s="11" t="s">
        <v>71</v>
      </c>
      <c r="C46" s="13">
        <v>503.68560111112436</v>
      </c>
      <c r="D46" s="5">
        <v>739.62643334966856</v>
      </c>
    </row>
    <row r="47" spans="1:4" ht="18.75" hidden="1" x14ac:dyDescent="0.3">
      <c r="A47" s="7" t="s">
        <v>72</v>
      </c>
      <c r="B47" s="11" t="s">
        <v>73</v>
      </c>
      <c r="C47" s="13">
        <v>51</v>
      </c>
      <c r="D47" s="5">
        <v>51</v>
      </c>
    </row>
    <row r="48" spans="1:4" ht="18.75" hidden="1" x14ac:dyDescent="0.3">
      <c r="A48" s="7" t="s">
        <v>74</v>
      </c>
      <c r="B48" s="11" t="s">
        <v>75</v>
      </c>
      <c r="C48" s="13">
        <v>49</v>
      </c>
      <c r="D48" s="5">
        <v>49</v>
      </c>
    </row>
    <row r="49" spans="1:5" ht="37.5" x14ac:dyDescent="0.3">
      <c r="A49" s="7">
        <v>9</v>
      </c>
      <c r="B49" s="11" t="s">
        <v>76</v>
      </c>
      <c r="C49" s="13">
        <v>681</v>
      </c>
      <c r="D49" s="5"/>
    </row>
    <row r="50" spans="1:5" ht="18.75" x14ac:dyDescent="0.3">
      <c r="A50" s="7">
        <v>10</v>
      </c>
      <c r="B50" s="11" t="s">
        <v>93</v>
      </c>
      <c r="C50" s="5"/>
      <c r="D50" s="5">
        <f>D43</f>
        <v>2011.6203083700436</v>
      </c>
    </row>
    <row r="51" spans="1:5" ht="18.75" x14ac:dyDescent="0.3">
      <c r="A51" s="7">
        <v>11</v>
      </c>
      <c r="B51" s="11" t="s">
        <v>78</v>
      </c>
      <c r="C51" s="5"/>
      <c r="D51" s="5">
        <f>D43*1.2</f>
        <v>2413.9443700440524</v>
      </c>
    </row>
    <row r="53" spans="1:5" ht="18.75" x14ac:dyDescent="0.25">
      <c r="B53" s="24" t="s">
        <v>84</v>
      </c>
      <c r="C53" s="24"/>
      <c r="D53" s="24"/>
      <c r="E53" s="24"/>
    </row>
  </sheetData>
  <mergeCells count="5">
    <mergeCell ref="A6:D6"/>
    <mergeCell ref="B7:B8"/>
    <mergeCell ref="C7:D7"/>
    <mergeCell ref="A7:A8"/>
    <mergeCell ref="B53:E53"/>
  </mergeCells>
  <pageMargins left="1.1811023622047245" right="0.39370078740157483" top="0.78740157480314965" bottom="0.78740157480314965" header="0.31496062992125984" footer="0.31496062992125984"/>
  <pageSetup paperSize="9" scale="6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19" zoomScale="62" zoomScaleNormal="62" workbookViewId="0">
      <selection activeCell="I38" sqref="I38"/>
    </sheetView>
  </sheetViews>
  <sheetFormatPr defaultRowHeight="15" x14ac:dyDescent="0.25"/>
  <cols>
    <col min="1" max="1" width="8" customWidth="1"/>
    <col min="2" max="2" width="63.5703125" customWidth="1"/>
    <col min="3" max="3" width="16.140625" customWidth="1"/>
    <col min="4" max="4" width="18.7109375" customWidth="1"/>
  </cols>
  <sheetData>
    <row r="1" spans="1:4" ht="18.75" x14ac:dyDescent="0.3">
      <c r="C1" s="1" t="s">
        <v>81</v>
      </c>
      <c r="D1" s="1"/>
    </row>
    <row r="2" spans="1:4" ht="18.75" x14ac:dyDescent="0.3">
      <c r="C2" s="1" t="s">
        <v>82</v>
      </c>
      <c r="D2" s="1"/>
    </row>
    <row r="3" spans="1:4" ht="18.75" x14ac:dyDescent="0.3">
      <c r="C3" s="1" t="s">
        <v>83</v>
      </c>
      <c r="D3" s="1"/>
    </row>
    <row r="5" spans="1:4" ht="78.75" customHeight="1" x14ac:dyDescent="0.25">
      <c r="A5" s="30" t="s">
        <v>80</v>
      </c>
      <c r="B5" s="31"/>
      <c r="C5" s="31"/>
      <c r="D5" s="32"/>
    </row>
    <row r="6" spans="1:4" ht="18.75" x14ac:dyDescent="0.25">
      <c r="A6" s="26" t="s">
        <v>1</v>
      </c>
      <c r="B6" s="26" t="s">
        <v>2</v>
      </c>
      <c r="C6" s="33" t="s">
        <v>3</v>
      </c>
      <c r="D6" s="34"/>
    </row>
    <row r="7" spans="1:4" ht="18.75" x14ac:dyDescent="0.25">
      <c r="A7" s="27"/>
      <c r="B7" s="27"/>
      <c r="C7" s="10" t="s">
        <v>4</v>
      </c>
      <c r="D7" s="10" t="s">
        <v>5</v>
      </c>
    </row>
    <row r="8" spans="1:4" ht="18.75" x14ac:dyDescent="0.3">
      <c r="A8" s="8">
        <v>1</v>
      </c>
      <c r="B8" s="8">
        <v>2</v>
      </c>
      <c r="C8" s="8">
        <v>3</v>
      </c>
      <c r="D8" s="8">
        <v>4</v>
      </c>
    </row>
    <row r="9" spans="1:4" ht="18.75" x14ac:dyDescent="0.3">
      <c r="A9" s="7">
        <v>1</v>
      </c>
      <c r="B9" s="11" t="s">
        <v>6</v>
      </c>
      <c r="C9" s="12">
        <f>C10+C21+C25</f>
        <v>15.700000000000001</v>
      </c>
      <c r="D9" s="12">
        <f>D10+D21+D25</f>
        <v>23.048957415565379</v>
      </c>
    </row>
    <row r="10" spans="1:4" ht="18.75" x14ac:dyDescent="0.3">
      <c r="A10" s="7" t="s">
        <v>7</v>
      </c>
      <c r="B10" s="11" t="s">
        <v>8</v>
      </c>
      <c r="C10" s="12">
        <f>C15</f>
        <v>1.1599999999999999</v>
      </c>
      <c r="D10" s="12">
        <f>D15</f>
        <v>1.7033773861967694</v>
      </c>
    </row>
    <row r="11" spans="1:4" ht="37.5" x14ac:dyDescent="0.3">
      <c r="A11" s="7" t="s">
        <v>9</v>
      </c>
      <c r="B11" s="11" t="s">
        <v>87</v>
      </c>
      <c r="C11" s="12"/>
      <c r="D11" s="12">
        <v>0</v>
      </c>
    </row>
    <row r="12" spans="1:4" ht="0.75" customHeight="1" x14ac:dyDescent="0.3">
      <c r="A12" s="7" t="s">
        <v>10</v>
      </c>
      <c r="B12" s="11" t="s">
        <v>11</v>
      </c>
      <c r="C12" s="12"/>
      <c r="D12" s="12">
        <v>0</v>
      </c>
    </row>
    <row r="13" spans="1:4" ht="18.75" hidden="1" x14ac:dyDescent="0.3">
      <c r="A13" s="7" t="s">
        <v>12</v>
      </c>
      <c r="B13" s="11" t="s">
        <v>13</v>
      </c>
      <c r="C13" s="12"/>
      <c r="D13" s="12">
        <v>0</v>
      </c>
    </row>
    <row r="14" spans="1:4" ht="18.75" hidden="1" x14ac:dyDescent="0.3">
      <c r="A14" s="7" t="s">
        <v>14</v>
      </c>
      <c r="B14" s="11" t="s">
        <v>15</v>
      </c>
      <c r="C14" s="12"/>
      <c r="D14" s="12">
        <v>0</v>
      </c>
    </row>
    <row r="15" spans="1:4" ht="18.75" x14ac:dyDescent="0.3">
      <c r="A15" s="7" t="s">
        <v>16</v>
      </c>
      <c r="B15" s="11" t="s">
        <v>17</v>
      </c>
      <c r="C15" s="12">
        <v>1.1599999999999999</v>
      </c>
      <c r="D15" s="12">
        <f>C15/C48*1000</f>
        <v>1.7033773861967694</v>
      </c>
    </row>
    <row r="16" spans="1:4" ht="0.75" customHeight="1" x14ac:dyDescent="0.3">
      <c r="A16" s="7" t="s">
        <v>18</v>
      </c>
      <c r="B16" s="11" t="s">
        <v>19</v>
      </c>
      <c r="C16" s="12"/>
      <c r="D16" s="12">
        <v>0</v>
      </c>
    </row>
    <row r="17" spans="1:4" ht="37.5" hidden="1" x14ac:dyDescent="0.3">
      <c r="A17" s="7" t="s">
        <v>20</v>
      </c>
      <c r="B17" s="11" t="s">
        <v>21</v>
      </c>
      <c r="C17" s="12"/>
      <c r="D17" s="12">
        <v>0</v>
      </c>
    </row>
    <row r="18" spans="1:4" ht="18.75" hidden="1" x14ac:dyDescent="0.3">
      <c r="A18" s="7" t="s">
        <v>22</v>
      </c>
      <c r="B18" s="11" t="s">
        <v>23</v>
      </c>
      <c r="C18" s="12"/>
      <c r="D18" s="12">
        <v>0</v>
      </c>
    </row>
    <row r="19" spans="1:4" ht="18.75" x14ac:dyDescent="0.3">
      <c r="A19" s="7" t="s">
        <v>85</v>
      </c>
      <c r="B19" s="11" t="s">
        <v>24</v>
      </c>
      <c r="C19" s="12"/>
      <c r="D19" s="12">
        <v>0</v>
      </c>
    </row>
    <row r="20" spans="1:4" ht="37.5" x14ac:dyDescent="0.3">
      <c r="A20" s="7" t="s">
        <v>86</v>
      </c>
      <c r="B20" s="11" t="s">
        <v>25</v>
      </c>
      <c r="C20" s="12"/>
      <c r="D20" s="12">
        <v>0</v>
      </c>
    </row>
    <row r="21" spans="1:4" ht="37.5" x14ac:dyDescent="0.3">
      <c r="A21" s="7" t="s">
        <v>26</v>
      </c>
      <c r="B21" s="11" t="s">
        <v>90</v>
      </c>
      <c r="C21" s="12">
        <v>13.66</v>
      </c>
      <c r="D21" s="12">
        <v>20.058737151248199</v>
      </c>
    </row>
    <row r="22" spans="1:4" ht="18.75" x14ac:dyDescent="0.3">
      <c r="A22" s="7" t="s">
        <v>28</v>
      </c>
      <c r="B22" s="11" t="s">
        <v>89</v>
      </c>
      <c r="C22" s="12"/>
      <c r="D22" s="12">
        <v>0</v>
      </c>
    </row>
    <row r="23" spans="1:4" ht="18.75" x14ac:dyDescent="0.3">
      <c r="A23" s="7" t="s">
        <v>30</v>
      </c>
      <c r="B23" s="11" t="s">
        <v>31</v>
      </c>
      <c r="C23" s="12"/>
      <c r="D23" s="12">
        <v>0</v>
      </c>
    </row>
    <row r="24" spans="1:4" ht="18.75" x14ac:dyDescent="0.3">
      <c r="A24" s="7" t="s">
        <v>32</v>
      </c>
      <c r="B24" s="11" t="s">
        <v>33</v>
      </c>
      <c r="C24" s="12"/>
      <c r="D24" s="12">
        <v>0</v>
      </c>
    </row>
    <row r="25" spans="1:4" ht="18.75" x14ac:dyDescent="0.3">
      <c r="A25" s="7" t="s">
        <v>34</v>
      </c>
      <c r="B25" s="11" t="s">
        <v>88</v>
      </c>
      <c r="C25" s="12">
        <v>0.88</v>
      </c>
      <c r="D25" s="12">
        <f>D26+D27</f>
        <v>1.2868428781204111</v>
      </c>
    </row>
    <row r="26" spans="1:4" ht="37.5" x14ac:dyDescent="0.3">
      <c r="A26" s="7" t="s">
        <v>36</v>
      </c>
      <c r="B26" s="11" t="s">
        <v>37</v>
      </c>
      <c r="C26" s="12">
        <v>0.78</v>
      </c>
      <c r="D26" s="12">
        <v>1.1399999999999999</v>
      </c>
    </row>
    <row r="27" spans="1:4" ht="18.75" x14ac:dyDescent="0.3">
      <c r="A27" s="7" t="s">
        <v>38</v>
      </c>
      <c r="B27" s="11" t="s">
        <v>39</v>
      </c>
      <c r="C27" s="12">
        <v>0.1</v>
      </c>
      <c r="D27" s="12">
        <v>0.14684287812041116</v>
      </c>
    </row>
    <row r="28" spans="1:4" ht="18.75" x14ac:dyDescent="0.3">
      <c r="A28" s="7" t="s">
        <v>40</v>
      </c>
      <c r="B28" s="11" t="s">
        <v>41</v>
      </c>
      <c r="C28" s="12">
        <v>1.59</v>
      </c>
      <c r="D28" s="12">
        <v>2.3348017621145378</v>
      </c>
    </row>
    <row r="29" spans="1:4" ht="37.5" x14ac:dyDescent="0.3">
      <c r="A29" s="7" t="s">
        <v>42</v>
      </c>
      <c r="B29" s="11" t="s">
        <v>37</v>
      </c>
      <c r="C29" s="12">
        <v>1.59</v>
      </c>
      <c r="D29" s="12">
        <v>2.3348017621145378</v>
      </c>
    </row>
    <row r="30" spans="1:4" ht="18.75" x14ac:dyDescent="0.3">
      <c r="A30" s="7" t="s">
        <v>43</v>
      </c>
      <c r="B30" s="11" t="s">
        <v>39</v>
      </c>
      <c r="C30" s="12"/>
      <c r="D30" s="12">
        <v>0</v>
      </c>
    </row>
    <row r="31" spans="1:4" ht="18.75" x14ac:dyDescent="0.3">
      <c r="A31" s="7" t="s">
        <v>44</v>
      </c>
      <c r="B31" s="11" t="s">
        <v>45</v>
      </c>
      <c r="C31" s="12"/>
      <c r="D31" s="12">
        <v>0</v>
      </c>
    </row>
    <row r="32" spans="1:4" ht="37.5" x14ac:dyDescent="0.3">
      <c r="A32" s="7" t="s">
        <v>46</v>
      </c>
      <c r="B32" s="11" t="s">
        <v>37</v>
      </c>
      <c r="C32" s="12"/>
      <c r="D32" s="12">
        <v>0</v>
      </c>
    </row>
    <row r="33" spans="1:6" ht="18.75" x14ac:dyDescent="0.3">
      <c r="A33" s="7" t="s">
        <v>47</v>
      </c>
      <c r="B33" s="11" t="s">
        <v>39</v>
      </c>
      <c r="C33" s="12"/>
      <c r="D33" s="12">
        <v>0</v>
      </c>
    </row>
    <row r="34" spans="1:6" ht="18.75" x14ac:dyDescent="0.3">
      <c r="A34" s="7" t="s">
        <v>48</v>
      </c>
      <c r="B34" s="11" t="s">
        <v>49</v>
      </c>
      <c r="C34" s="12"/>
      <c r="D34" s="12">
        <v>0</v>
      </c>
    </row>
    <row r="35" spans="1:6" ht="18.75" x14ac:dyDescent="0.3">
      <c r="A35" s="7" t="s">
        <v>50</v>
      </c>
      <c r="B35" s="11" t="s">
        <v>51</v>
      </c>
      <c r="C35" s="12">
        <f>C9+C28</f>
        <v>17.290000000000003</v>
      </c>
      <c r="D35" s="12">
        <f>D9+D28</f>
        <v>25.383759177679917</v>
      </c>
      <c r="F35" s="6"/>
    </row>
    <row r="36" spans="1:6" ht="18.75" x14ac:dyDescent="0.3">
      <c r="A36" s="7" t="s">
        <v>52</v>
      </c>
      <c r="B36" s="11" t="s">
        <v>53</v>
      </c>
      <c r="C36" s="12"/>
      <c r="D36" s="12">
        <v>0</v>
      </c>
    </row>
    <row r="37" spans="1:6" ht="18.75" x14ac:dyDescent="0.3">
      <c r="A37" s="7" t="s">
        <v>54</v>
      </c>
      <c r="B37" s="11" t="s">
        <v>55</v>
      </c>
      <c r="C37" s="12"/>
      <c r="D37" s="12">
        <v>0</v>
      </c>
    </row>
    <row r="38" spans="1:6" ht="18.75" x14ac:dyDescent="0.3">
      <c r="A38" s="7" t="s">
        <v>56</v>
      </c>
      <c r="B38" s="11" t="s">
        <v>57</v>
      </c>
      <c r="C38" s="12"/>
      <c r="D38" s="12">
        <v>0</v>
      </c>
    </row>
    <row r="39" spans="1:6" ht="18.75" x14ac:dyDescent="0.3">
      <c r="A39" s="7" t="s">
        <v>58</v>
      </c>
      <c r="B39" s="11" t="s">
        <v>59</v>
      </c>
      <c r="C39" s="12"/>
      <c r="D39" s="12">
        <v>0</v>
      </c>
    </row>
    <row r="40" spans="1:6" ht="18.75" x14ac:dyDescent="0.3">
      <c r="A40" s="7" t="s">
        <v>60</v>
      </c>
      <c r="B40" s="11" t="s">
        <v>61</v>
      </c>
      <c r="C40" s="12"/>
      <c r="D40" s="12">
        <v>0</v>
      </c>
    </row>
    <row r="41" spans="1:6" ht="37.5" x14ac:dyDescent="0.3">
      <c r="A41" s="7" t="s">
        <v>62</v>
      </c>
      <c r="B41" s="11" t="s">
        <v>63</v>
      </c>
      <c r="C41" s="12"/>
      <c r="D41" s="12">
        <v>0</v>
      </c>
    </row>
    <row r="42" spans="1:6" ht="35.25" customHeight="1" x14ac:dyDescent="0.3">
      <c r="A42" s="7" t="s">
        <v>64</v>
      </c>
      <c r="B42" s="11" t="s">
        <v>65</v>
      </c>
      <c r="C42" s="12">
        <f>C35</f>
        <v>17.290000000000003</v>
      </c>
      <c r="D42" s="12">
        <f>D35</f>
        <v>25.383759177679917</v>
      </c>
    </row>
    <row r="43" spans="1:6" ht="18.75" hidden="1" x14ac:dyDescent="0.3">
      <c r="A43" s="7" t="s">
        <v>66</v>
      </c>
      <c r="B43" s="11" t="s">
        <v>67</v>
      </c>
      <c r="C43" s="12"/>
      <c r="D43" s="12">
        <f>D42</f>
        <v>25.383759177679917</v>
      </c>
    </row>
    <row r="44" spans="1:6" ht="7.5" hidden="1" customHeight="1" x14ac:dyDescent="0.3">
      <c r="A44" s="7" t="s">
        <v>68</v>
      </c>
      <c r="B44" s="11" t="s">
        <v>69</v>
      </c>
      <c r="C44" s="12"/>
      <c r="D44" s="12"/>
    </row>
    <row r="45" spans="1:6" ht="18.75" hidden="1" x14ac:dyDescent="0.3">
      <c r="A45" s="7" t="s">
        <v>70</v>
      </c>
      <c r="B45" s="11" t="s">
        <v>71</v>
      </c>
      <c r="C45" s="12"/>
      <c r="D45" s="12"/>
    </row>
    <row r="46" spans="1:6" ht="18.75" hidden="1" x14ac:dyDescent="0.3">
      <c r="A46" s="7" t="s">
        <v>72</v>
      </c>
      <c r="B46" s="11" t="s">
        <v>73</v>
      </c>
      <c r="C46" s="12"/>
      <c r="D46" s="12"/>
    </row>
    <row r="47" spans="1:6" ht="18.75" hidden="1" x14ac:dyDescent="0.3">
      <c r="A47" s="7" t="s">
        <v>74</v>
      </c>
      <c r="B47" s="11" t="s">
        <v>75</v>
      </c>
      <c r="C47" s="12"/>
      <c r="D47" s="12"/>
    </row>
    <row r="48" spans="1:6" ht="37.5" x14ac:dyDescent="0.3">
      <c r="A48" s="7" t="s">
        <v>94</v>
      </c>
      <c r="B48" s="11" t="s">
        <v>76</v>
      </c>
      <c r="C48" s="12">
        <v>681</v>
      </c>
      <c r="D48" s="12"/>
    </row>
    <row r="49" spans="1:5" ht="18.75" x14ac:dyDescent="0.3">
      <c r="A49" s="7">
        <v>10</v>
      </c>
      <c r="B49" s="11" t="s">
        <v>93</v>
      </c>
      <c r="C49" s="12"/>
      <c r="D49" s="12">
        <f>D42</f>
        <v>25.383759177679917</v>
      </c>
    </row>
    <row r="50" spans="1:5" ht="18.75" x14ac:dyDescent="0.3">
      <c r="A50" s="7">
        <v>11</v>
      </c>
      <c r="B50" s="11" t="s">
        <v>78</v>
      </c>
      <c r="C50" s="12"/>
      <c r="D50" s="12">
        <f>D43*1.2</f>
        <v>30.4605110132159</v>
      </c>
    </row>
    <row r="52" spans="1:5" ht="18.75" x14ac:dyDescent="0.25">
      <c r="B52" s="24" t="s">
        <v>84</v>
      </c>
      <c r="C52" s="24"/>
      <c r="D52" s="24"/>
      <c r="E52" s="24"/>
    </row>
  </sheetData>
  <mergeCells count="5">
    <mergeCell ref="A5:D5"/>
    <mergeCell ref="A6:A7"/>
    <mergeCell ref="B6:B7"/>
    <mergeCell ref="C6:D6"/>
    <mergeCell ref="B52:E52"/>
  </mergeCells>
  <pageMargins left="1.1811023622047245" right="0.39370078740157483" top="0.78740157480314965" bottom="0.78740157480314965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30" workbookViewId="0">
      <selection activeCell="F11" sqref="F11"/>
    </sheetView>
  </sheetViews>
  <sheetFormatPr defaultRowHeight="15" x14ac:dyDescent="0.25"/>
  <cols>
    <col min="2" max="2" width="61.140625" customWidth="1"/>
    <col min="4" max="4" width="10.85546875" customWidth="1"/>
    <col min="5" max="5" width="0.28515625" customWidth="1"/>
    <col min="6" max="6" width="17" customWidth="1"/>
    <col min="7" max="7" width="15.7109375" customWidth="1"/>
    <col min="8" max="8" width="10.42578125" bestFit="1" customWidth="1"/>
  </cols>
  <sheetData>
    <row r="1" spans="1:8" ht="18.75" x14ac:dyDescent="0.3">
      <c r="F1" s="1" t="s">
        <v>81</v>
      </c>
      <c r="G1" s="1"/>
    </row>
    <row r="2" spans="1:8" ht="18.75" x14ac:dyDescent="0.3">
      <c r="F2" s="1" t="s">
        <v>82</v>
      </c>
      <c r="G2" s="1"/>
    </row>
    <row r="3" spans="1:8" ht="18.75" x14ac:dyDescent="0.3">
      <c r="F3" s="1" t="s">
        <v>83</v>
      </c>
      <c r="G3" s="1"/>
    </row>
    <row r="4" spans="1:8" ht="18.75" x14ac:dyDescent="0.3">
      <c r="F4" s="1"/>
      <c r="G4" s="1"/>
    </row>
    <row r="6" spans="1:8" ht="56.25" customHeight="1" x14ac:dyDescent="0.25">
      <c r="A6" s="23" t="s">
        <v>92</v>
      </c>
      <c r="B6" s="23"/>
      <c r="C6" s="23"/>
      <c r="D6" s="23"/>
      <c r="E6" s="23"/>
      <c r="F6" s="23"/>
      <c r="G6" s="23"/>
    </row>
    <row r="7" spans="1:8" ht="18.75" x14ac:dyDescent="0.3">
      <c r="A7" s="1"/>
      <c r="B7" s="1"/>
      <c r="C7" s="1"/>
      <c r="D7" s="1"/>
      <c r="E7" s="1"/>
      <c r="F7" s="1"/>
      <c r="G7" s="1"/>
    </row>
    <row r="8" spans="1:8" ht="18.75" x14ac:dyDescent="0.25">
      <c r="A8" s="18" t="s">
        <v>1</v>
      </c>
      <c r="B8" s="18" t="s">
        <v>2</v>
      </c>
      <c r="C8" s="18"/>
      <c r="D8" s="18"/>
      <c r="E8" s="18"/>
      <c r="F8" s="18" t="s">
        <v>3</v>
      </c>
      <c r="G8" s="18"/>
    </row>
    <row r="9" spans="1:8" ht="18.75" x14ac:dyDescent="0.25">
      <c r="A9" s="18"/>
      <c r="B9" s="18"/>
      <c r="C9" s="18"/>
      <c r="D9" s="18"/>
      <c r="E9" s="18"/>
      <c r="F9" s="4" t="s">
        <v>4</v>
      </c>
      <c r="G9" s="4" t="s">
        <v>5</v>
      </c>
    </row>
    <row r="10" spans="1:8" ht="18.75" x14ac:dyDescent="0.25">
      <c r="A10" s="4">
        <v>1</v>
      </c>
      <c r="B10" s="18">
        <v>2</v>
      </c>
      <c r="C10" s="18"/>
      <c r="D10" s="18"/>
      <c r="E10" s="18"/>
      <c r="F10" s="4">
        <v>3</v>
      </c>
      <c r="G10" s="4">
        <v>4</v>
      </c>
    </row>
    <row r="11" spans="1:8" ht="18.75" x14ac:dyDescent="0.3">
      <c r="A11" s="4">
        <v>1</v>
      </c>
      <c r="B11" s="19" t="s">
        <v>6</v>
      </c>
      <c r="C11" s="19"/>
      <c r="D11" s="19"/>
      <c r="E11" s="19"/>
      <c r="F11" s="3">
        <f>виробництво!C10+постачання!C9</f>
        <v>1363.3345999999999</v>
      </c>
      <c r="G11" s="3">
        <f>виробництво!D10+постачання!D9</f>
        <v>2001.939265785609</v>
      </c>
    </row>
    <row r="12" spans="1:8" ht="18.75" x14ac:dyDescent="0.3">
      <c r="A12" s="4" t="s">
        <v>7</v>
      </c>
      <c r="B12" s="19" t="s">
        <v>8</v>
      </c>
      <c r="C12" s="19"/>
      <c r="D12" s="19"/>
      <c r="E12" s="19"/>
      <c r="F12" s="3">
        <f>виробництво!C11+постачання!C10</f>
        <v>1076.7246</v>
      </c>
      <c r="G12" s="3">
        <f>виробництво!D11+постачання!D10</f>
        <v>1581.0889574155651</v>
      </c>
      <c r="H12" s="6"/>
    </row>
    <row r="13" spans="1:8" ht="33.75" customHeight="1" x14ac:dyDescent="0.3">
      <c r="A13" s="4" t="s">
        <v>9</v>
      </c>
      <c r="B13" s="20" t="s">
        <v>87</v>
      </c>
      <c r="C13" s="21"/>
      <c r="D13" s="21"/>
      <c r="E13" s="22"/>
      <c r="F13" s="3">
        <f>виробництво!C12</f>
        <v>940.72</v>
      </c>
      <c r="G13" s="3">
        <f>виробництво!D12</f>
        <v>1381.3803230543319</v>
      </c>
    </row>
    <row r="14" spans="1:8" ht="18.75" hidden="1" x14ac:dyDescent="0.3">
      <c r="A14" s="4" t="s">
        <v>10</v>
      </c>
      <c r="B14" s="19" t="s">
        <v>11</v>
      </c>
      <c r="C14" s="19"/>
      <c r="D14" s="19"/>
      <c r="E14" s="19"/>
      <c r="F14" s="3">
        <v>409.58927765853656</v>
      </c>
      <c r="G14" s="3">
        <v>601.4526837863973</v>
      </c>
    </row>
    <row r="15" spans="1:8" ht="18.75" hidden="1" x14ac:dyDescent="0.3">
      <c r="A15" s="4" t="s">
        <v>12</v>
      </c>
      <c r="B15" s="19" t="s">
        <v>13</v>
      </c>
      <c r="C15" s="19"/>
      <c r="D15" s="19"/>
      <c r="E15" s="19"/>
      <c r="F15" s="3">
        <v>12.562896421463414</v>
      </c>
      <c r="G15" s="3">
        <v>18.447718680563014</v>
      </c>
    </row>
    <row r="16" spans="1:8" ht="18.75" hidden="1" x14ac:dyDescent="0.3">
      <c r="A16" s="4" t="s">
        <v>14</v>
      </c>
      <c r="B16" s="19" t="s">
        <v>15</v>
      </c>
      <c r="C16" s="19"/>
      <c r="D16" s="19"/>
      <c r="E16" s="19"/>
      <c r="F16" s="3">
        <v>93.088472195121909</v>
      </c>
      <c r="G16" s="3">
        <v>136.69379176963568</v>
      </c>
    </row>
    <row r="17" spans="1:8" ht="14.25" customHeight="1" x14ac:dyDescent="0.3">
      <c r="A17" s="4" t="s">
        <v>16</v>
      </c>
      <c r="B17" s="19" t="s">
        <v>17</v>
      </c>
      <c r="C17" s="19"/>
      <c r="D17" s="19"/>
      <c r="E17" s="19"/>
      <c r="F17" s="3">
        <f>виробництво!C16+постачання!C15</f>
        <v>68.459999999999994</v>
      </c>
      <c r="G17" s="3">
        <f>виробництво!D16+постачання!D15</f>
        <v>100.52863436123347</v>
      </c>
    </row>
    <row r="18" spans="1:8" ht="18.75" hidden="1" x14ac:dyDescent="0.3">
      <c r="A18" s="4" t="s">
        <v>18</v>
      </c>
      <c r="B18" s="19" t="s">
        <v>19</v>
      </c>
      <c r="C18" s="19"/>
      <c r="D18" s="19"/>
      <c r="E18" s="19"/>
      <c r="F18" s="3"/>
      <c r="G18" s="3">
        <v>0</v>
      </c>
    </row>
    <row r="19" spans="1:8" ht="18.75" hidden="1" x14ac:dyDescent="0.3">
      <c r="A19" s="4" t="s">
        <v>20</v>
      </c>
      <c r="B19" s="19" t="s">
        <v>21</v>
      </c>
      <c r="C19" s="19"/>
      <c r="D19" s="19"/>
      <c r="E19" s="19"/>
      <c r="F19" s="3"/>
      <c r="G19" s="3">
        <v>0</v>
      </c>
    </row>
    <row r="20" spans="1:8" ht="5.25" hidden="1" customHeight="1" x14ac:dyDescent="0.3">
      <c r="A20" s="4" t="s">
        <v>22</v>
      </c>
      <c r="B20" s="19" t="s">
        <v>23</v>
      </c>
      <c r="C20" s="19"/>
      <c r="D20" s="19"/>
      <c r="E20" s="19"/>
      <c r="F20" s="3"/>
      <c r="G20" s="3">
        <v>0</v>
      </c>
    </row>
    <row r="21" spans="1:8" ht="18.75" x14ac:dyDescent="0.3">
      <c r="A21" s="4" t="s">
        <v>85</v>
      </c>
      <c r="B21" s="19" t="s">
        <v>24</v>
      </c>
      <c r="C21" s="19"/>
      <c r="D21" s="19"/>
      <c r="E21" s="19"/>
      <c r="F21" s="3">
        <v>15.375</v>
      </c>
      <c r="G21" s="3">
        <f>виробництво!D20+постачання!D19</f>
        <v>22.58</v>
      </c>
    </row>
    <row r="22" spans="1:8" ht="18.75" x14ac:dyDescent="0.3">
      <c r="A22" s="4" t="s">
        <v>86</v>
      </c>
      <c r="B22" s="19" t="s">
        <v>25</v>
      </c>
      <c r="C22" s="19"/>
      <c r="D22" s="19"/>
      <c r="E22" s="19"/>
      <c r="F22" s="3">
        <f>виробництво!C21+постачання!C20</f>
        <v>52.1646</v>
      </c>
      <c r="G22" s="3">
        <f>виробництво!D21+постачання!D20</f>
        <v>76.599999999999994</v>
      </c>
    </row>
    <row r="23" spans="1:8" ht="18.75" x14ac:dyDescent="0.3">
      <c r="A23" s="4" t="s">
        <v>26</v>
      </c>
      <c r="B23" s="19" t="s">
        <v>27</v>
      </c>
      <c r="C23" s="19"/>
      <c r="D23" s="19"/>
      <c r="E23" s="19"/>
      <c r="F23" s="3">
        <f>виробництво!C22+постачання!C21</f>
        <v>161.04</v>
      </c>
      <c r="G23" s="3">
        <f>виробництво!D22+постачання!D21</f>
        <v>236.4757709251102</v>
      </c>
    </row>
    <row r="24" spans="1:8" ht="18.75" x14ac:dyDescent="0.3">
      <c r="A24" s="4" t="s">
        <v>28</v>
      </c>
      <c r="B24" s="19" t="s">
        <v>29</v>
      </c>
      <c r="C24" s="19"/>
      <c r="D24" s="19"/>
      <c r="E24" s="19"/>
      <c r="F24" s="3">
        <f>виробництво!C23+постачання!C22</f>
        <v>96.679999999999993</v>
      </c>
      <c r="G24" s="3">
        <v>141.96035242290748</v>
      </c>
      <c r="H24" s="6"/>
    </row>
    <row r="25" spans="1:8" ht="18.75" x14ac:dyDescent="0.3">
      <c r="A25" s="4" t="s">
        <v>30</v>
      </c>
      <c r="B25" s="19" t="s">
        <v>31</v>
      </c>
      <c r="C25" s="19"/>
      <c r="D25" s="19"/>
      <c r="E25" s="19"/>
      <c r="F25" s="3">
        <f>виробництво!C24+постачання!C23</f>
        <v>82.8</v>
      </c>
      <c r="G25" s="3">
        <f>виробництво!D24+постачання!D23</f>
        <v>121.58590308370043</v>
      </c>
    </row>
    <row r="26" spans="1:8" ht="18.75" x14ac:dyDescent="0.3">
      <c r="A26" s="4" t="s">
        <v>32</v>
      </c>
      <c r="B26" s="19" t="s">
        <v>33</v>
      </c>
      <c r="C26" s="19"/>
      <c r="D26" s="19"/>
      <c r="E26" s="19"/>
      <c r="F26" s="3">
        <f>виробництво!C25</f>
        <v>13.88</v>
      </c>
      <c r="G26" s="3">
        <f>виробництво!D25</f>
        <v>20.381791483113069</v>
      </c>
    </row>
    <row r="27" spans="1:8" ht="18.75" x14ac:dyDescent="0.3">
      <c r="A27" s="4" t="s">
        <v>34</v>
      </c>
      <c r="B27" s="19" t="s">
        <v>35</v>
      </c>
      <c r="C27" s="19"/>
      <c r="D27" s="19"/>
      <c r="E27" s="19"/>
      <c r="F27" s="3">
        <f>виробництво!C26+постачання!C25</f>
        <v>28.89</v>
      </c>
      <c r="G27" s="3">
        <f>виробництво!D26+постачання!D25</f>
        <v>42.406842878120408</v>
      </c>
    </row>
    <row r="28" spans="1:8" ht="18.75" x14ac:dyDescent="0.3">
      <c r="A28" s="4" t="s">
        <v>36</v>
      </c>
      <c r="B28" s="19" t="s">
        <v>37</v>
      </c>
      <c r="C28" s="19"/>
      <c r="D28" s="19"/>
      <c r="E28" s="19"/>
      <c r="F28" s="3">
        <v>25.886884215491342</v>
      </c>
      <c r="G28" s="3">
        <f>виробництво!D27+постачання!D26</f>
        <v>38</v>
      </c>
    </row>
    <row r="29" spans="1:8" ht="18.75" x14ac:dyDescent="0.3">
      <c r="A29" s="4" t="s">
        <v>38</v>
      </c>
      <c r="B29" s="19" t="s">
        <v>39</v>
      </c>
      <c r="C29" s="19"/>
      <c r="D29" s="19"/>
      <c r="E29" s="19"/>
      <c r="F29" s="3">
        <f>виробництво!C28+постачання!C27</f>
        <v>3</v>
      </c>
      <c r="G29" s="3">
        <f>виробництво!D28+постачання!D27</f>
        <v>4.4068428781204112</v>
      </c>
    </row>
    <row r="30" spans="1:8" ht="18.75" x14ac:dyDescent="0.3">
      <c r="A30" s="4" t="s">
        <v>40</v>
      </c>
      <c r="B30" s="19" t="s">
        <v>41</v>
      </c>
      <c r="C30" s="19"/>
      <c r="D30" s="19"/>
      <c r="E30" s="19"/>
      <c r="F30" s="3">
        <f>виробництво!C29+постачання!C28</f>
        <v>23.879129999999996</v>
      </c>
      <c r="G30" s="3">
        <f>виробництво!D29+постачання!D28</f>
        <v>35.064801762114534</v>
      </c>
    </row>
    <row r="31" spans="1:8" ht="18.75" x14ac:dyDescent="0.3">
      <c r="A31" s="4" t="s">
        <v>42</v>
      </c>
      <c r="B31" s="19" t="s">
        <v>37</v>
      </c>
      <c r="C31" s="19"/>
      <c r="D31" s="19"/>
      <c r="E31" s="19"/>
      <c r="F31" s="3">
        <f>F30</f>
        <v>23.879129999999996</v>
      </c>
      <c r="G31" s="3">
        <f>виробництво!D30+постачання!D29</f>
        <v>35.064801762114534</v>
      </c>
    </row>
    <row r="32" spans="1:8" ht="18.75" x14ac:dyDescent="0.3">
      <c r="A32" s="4" t="s">
        <v>43</v>
      </c>
      <c r="B32" s="19" t="s">
        <v>39</v>
      </c>
      <c r="C32" s="19"/>
      <c r="D32" s="19"/>
      <c r="E32" s="19"/>
      <c r="F32" s="3"/>
      <c r="G32" s="3">
        <v>0</v>
      </c>
    </row>
    <row r="33" spans="1:9" ht="18.75" x14ac:dyDescent="0.3">
      <c r="A33" s="4" t="s">
        <v>44</v>
      </c>
      <c r="B33" s="19" t="s">
        <v>45</v>
      </c>
      <c r="C33" s="19"/>
      <c r="D33" s="19"/>
      <c r="E33" s="19"/>
      <c r="F33" s="3"/>
      <c r="G33" s="3">
        <v>0</v>
      </c>
    </row>
    <row r="34" spans="1:9" ht="18.75" x14ac:dyDescent="0.3">
      <c r="A34" s="4" t="s">
        <v>46</v>
      </c>
      <c r="B34" s="19" t="s">
        <v>37</v>
      </c>
      <c r="C34" s="19"/>
      <c r="D34" s="19"/>
      <c r="E34" s="19"/>
      <c r="F34" s="3"/>
      <c r="G34" s="3">
        <v>0</v>
      </c>
    </row>
    <row r="35" spans="1:9" ht="18.75" x14ac:dyDescent="0.3">
      <c r="A35" s="4" t="s">
        <v>47</v>
      </c>
      <c r="B35" s="19" t="s">
        <v>39</v>
      </c>
      <c r="C35" s="19"/>
      <c r="D35" s="19"/>
      <c r="E35" s="19"/>
      <c r="F35" s="3"/>
      <c r="G35" s="3">
        <v>0</v>
      </c>
    </row>
    <row r="36" spans="1:9" ht="18.75" x14ac:dyDescent="0.3">
      <c r="A36" s="4" t="s">
        <v>48</v>
      </c>
      <c r="B36" s="19" t="s">
        <v>49</v>
      </c>
      <c r="C36" s="19"/>
      <c r="D36" s="19"/>
      <c r="E36" s="19"/>
      <c r="F36" s="3"/>
      <c r="G36" s="3">
        <v>0</v>
      </c>
    </row>
    <row r="37" spans="1:9" ht="18.75" x14ac:dyDescent="0.3">
      <c r="A37" s="4" t="s">
        <v>50</v>
      </c>
      <c r="B37" s="19" t="s">
        <v>51</v>
      </c>
      <c r="C37" s="19"/>
      <c r="D37" s="19"/>
      <c r="E37" s="19"/>
      <c r="F37" s="3">
        <f>F11+F30</f>
        <v>1387.2137299999999</v>
      </c>
      <c r="G37" s="3">
        <f>виробництво!D36+постачання!D35</f>
        <v>2037.0040675477235</v>
      </c>
      <c r="H37" s="6"/>
      <c r="I37" s="6"/>
    </row>
    <row r="38" spans="1:9" ht="18.75" x14ac:dyDescent="0.3">
      <c r="A38" s="4" t="s">
        <v>52</v>
      </c>
      <c r="B38" s="19" t="s">
        <v>53</v>
      </c>
      <c r="C38" s="19"/>
      <c r="D38" s="19"/>
      <c r="E38" s="19"/>
      <c r="F38" s="3"/>
      <c r="G38" s="3">
        <v>0</v>
      </c>
    </row>
    <row r="39" spans="1:9" ht="18.75" x14ac:dyDescent="0.3">
      <c r="A39" s="4" t="s">
        <v>54</v>
      </c>
      <c r="B39" s="19" t="s">
        <v>55</v>
      </c>
      <c r="C39" s="19"/>
      <c r="D39" s="19"/>
      <c r="E39" s="19"/>
      <c r="F39" s="3"/>
      <c r="G39" s="3">
        <v>0</v>
      </c>
    </row>
    <row r="40" spans="1:9" ht="18.75" x14ac:dyDescent="0.3">
      <c r="A40" s="4" t="s">
        <v>56</v>
      </c>
      <c r="B40" s="19" t="s">
        <v>57</v>
      </c>
      <c r="C40" s="19"/>
      <c r="D40" s="19"/>
      <c r="E40" s="19"/>
      <c r="F40" s="3"/>
      <c r="G40" s="3">
        <v>0</v>
      </c>
    </row>
    <row r="41" spans="1:9" ht="18.75" x14ac:dyDescent="0.3">
      <c r="A41" s="4" t="s">
        <v>58</v>
      </c>
      <c r="B41" s="19" t="s">
        <v>59</v>
      </c>
      <c r="C41" s="19"/>
      <c r="D41" s="19"/>
      <c r="E41" s="19"/>
      <c r="F41" s="3"/>
      <c r="G41" s="3">
        <v>0</v>
      </c>
    </row>
    <row r="42" spans="1:9" ht="18.75" x14ac:dyDescent="0.3">
      <c r="A42" s="4" t="s">
        <v>60</v>
      </c>
      <c r="B42" s="19" t="s">
        <v>61</v>
      </c>
      <c r="C42" s="19"/>
      <c r="D42" s="19"/>
      <c r="E42" s="19"/>
      <c r="F42" s="3"/>
      <c r="G42" s="3">
        <v>0</v>
      </c>
    </row>
    <row r="43" spans="1:9" ht="18.75" x14ac:dyDescent="0.3">
      <c r="A43" s="4" t="s">
        <v>62</v>
      </c>
      <c r="B43" s="19" t="s">
        <v>63</v>
      </c>
      <c r="C43" s="19"/>
      <c r="D43" s="19"/>
      <c r="E43" s="19"/>
      <c r="F43" s="3"/>
      <c r="G43" s="3">
        <v>0</v>
      </c>
    </row>
    <row r="44" spans="1:9" ht="31.5" customHeight="1" x14ac:dyDescent="0.3">
      <c r="A44" s="4" t="s">
        <v>64</v>
      </c>
      <c r="B44" s="19" t="s">
        <v>65</v>
      </c>
      <c r="C44" s="19"/>
      <c r="D44" s="19"/>
      <c r="E44" s="19"/>
      <c r="F44" s="3">
        <f>F37</f>
        <v>1387.2137299999999</v>
      </c>
      <c r="G44" s="3">
        <f>G37</f>
        <v>2037.0040675477235</v>
      </c>
    </row>
    <row r="45" spans="1:9" ht="31.5" hidden="1" customHeight="1" x14ac:dyDescent="0.3">
      <c r="A45" s="4" t="s">
        <v>66</v>
      </c>
      <c r="B45" s="19" t="s">
        <v>67</v>
      </c>
      <c r="C45" s="19"/>
      <c r="D45" s="19"/>
      <c r="E45" s="19"/>
      <c r="F45" s="3"/>
      <c r="G45" s="3">
        <v>1451.19</v>
      </c>
    </row>
    <row r="46" spans="1:9" ht="0.75" hidden="1" customHeight="1" x14ac:dyDescent="0.3">
      <c r="A46" s="4" t="s">
        <v>68</v>
      </c>
      <c r="B46" s="19" t="s">
        <v>69</v>
      </c>
      <c r="C46" s="19"/>
      <c r="D46" s="19"/>
      <c r="E46" s="19"/>
      <c r="F46" s="3">
        <v>515.24064627512189</v>
      </c>
      <c r="G46" s="3">
        <v>756.59419423659597</v>
      </c>
    </row>
    <row r="47" spans="1:9" ht="31.5" hidden="1" customHeight="1" x14ac:dyDescent="0.3">
      <c r="A47" s="4" t="s">
        <v>70</v>
      </c>
      <c r="B47" s="19" t="s">
        <v>71</v>
      </c>
      <c r="C47" s="19"/>
      <c r="D47" s="19"/>
      <c r="E47" s="19"/>
      <c r="F47" s="3">
        <v>503.68560111112436</v>
      </c>
      <c r="G47" s="3">
        <v>739.62643334966856</v>
      </c>
    </row>
    <row r="48" spans="1:9" ht="31.5" hidden="1" customHeight="1" x14ac:dyDescent="0.3">
      <c r="A48" s="4" t="s">
        <v>72</v>
      </c>
      <c r="B48" s="19" t="s">
        <v>73</v>
      </c>
      <c r="C48" s="19"/>
      <c r="D48" s="19"/>
      <c r="E48" s="19"/>
      <c r="F48" s="3">
        <v>51</v>
      </c>
      <c r="G48" s="3">
        <v>51</v>
      </c>
    </row>
    <row r="49" spans="1:7" ht="31.5" hidden="1" customHeight="1" x14ac:dyDescent="0.3">
      <c r="A49" s="4" t="s">
        <v>74</v>
      </c>
      <c r="B49" s="19" t="s">
        <v>75</v>
      </c>
      <c r="C49" s="19"/>
      <c r="D49" s="19"/>
      <c r="E49" s="19"/>
      <c r="F49" s="3">
        <v>49</v>
      </c>
      <c r="G49" s="3">
        <v>49</v>
      </c>
    </row>
    <row r="50" spans="1:7" ht="31.5" customHeight="1" x14ac:dyDescent="0.3">
      <c r="A50" s="4">
        <v>9</v>
      </c>
      <c r="B50" s="19" t="s">
        <v>76</v>
      </c>
      <c r="C50" s="19"/>
      <c r="D50" s="19"/>
      <c r="E50" s="19"/>
      <c r="F50" s="3">
        <v>681</v>
      </c>
      <c r="G50" s="3"/>
    </row>
    <row r="51" spans="1:7" ht="31.5" customHeight="1" x14ac:dyDescent="0.3">
      <c r="A51" s="4">
        <v>10</v>
      </c>
      <c r="B51" s="19" t="s">
        <v>77</v>
      </c>
      <c r="C51" s="19"/>
      <c r="D51" s="19"/>
      <c r="E51" s="19"/>
      <c r="F51" s="3"/>
      <c r="G51" s="3">
        <f>G44</f>
        <v>2037.0040675477235</v>
      </c>
    </row>
    <row r="52" spans="1:7" ht="31.5" customHeight="1" x14ac:dyDescent="0.3">
      <c r="A52" s="4">
        <v>11</v>
      </c>
      <c r="B52" s="19" t="s">
        <v>78</v>
      </c>
      <c r="C52" s="19"/>
      <c r="D52" s="19"/>
      <c r="E52" s="19"/>
      <c r="F52" s="3"/>
      <c r="G52" s="3">
        <f>G51*1.2</f>
        <v>2444.4048810572681</v>
      </c>
    </row>
    <row r="55" spans="1:7" ht="18.75" x14ac:dyDescent="0.25">
      <c r="B55" s="24" t="s">
        <v>84</v>
      </c>
      <c r="C55" s="24"/>
      <c r="D55" s="24"/>
      <c r="E55" s="24"/>
    </row>
  </sheetData>
  <mergeCells count="48">
    <mergeCell ref="B55:E55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41:E41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29:E29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17:E17"/>
    <mergeCell ref="A6:G6"/>
    <mergeCell ref="A8:A9"/>
    <mergeCell ref="B8:E9"/>
    <mergeCell ref="F8:G8"/>
    <mergeCell ref="B10:E10"/>
    <mergeCell ref="B11:E11"/>
    <mergeCell ref="B12:E12"/>
    <mergeCell ref="B13:E13"/>
    <mergeCell ref="B14:E14"/>
    <mergeCell ref="B15:E15"/>
    <mergeCell ref="B16:E1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послуга</vt:lpstr>
      <vt:lpstr>Попова 6</vt:lpstr>
      <vt:lpstr>виробництво</vt:lpstr>
      <vt:lpstr>постачання</vt:lpstr>
      <vt:lpstr>те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2021-01-06T09:10:53Z</cp:lastPrinted>
  <dcterms:created xsi:type="dcterms:W3CDTF">2020-09-02T11:51:32Z</dcterms:created>
  <dcterms:modified xsi:type="dcterms:W3CDTF">2021-01-06T09:17:10Z</dcterms:modified>
</cp:coreProperties>
</file>